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83" yWindow="645" windowWidth="7211" windowHeight="4062" tabRatio="808"/>
  </bookViews>
  <sheets>
    <sheet name="notes" sheetId="15" r:id="rId1"/>
    <sheet name="6.A Henderson-Hasselbalch" sheetId="41" r:id="rId2"/>
    <sheet name="6.B polyprotic-acid" sheetId="42" r:id="rId3"/>
    <sheet name="6.C polyprotic-buffer" sheetId="43" r:id="rId4"/>
    <sheet name="6.D carbonic-acid" sheetId="44" r:id="rId5"/>
  </sheets>
  <calcPr calcId="145621"/>
</workbook>
</file>

<file path=xl/calcChain.xml><?xml version="1.0" encoding="utf-8"?>
<calcChain xmlns="http://schemas.openxmlformats.org/spreadsheetml/2006/main">
  <c r="H21" i="44" l="1"/>
  <c r="H20" i="44"/>
  <c r="H19" i="44"/>
  <c r="G14" i="44"/>
  <c r="E14" i="44"/>
  <c r="G13" i="44"/>
  <c r="E13" i="44"/>
  <c r="G15" i="43"/>
  <c r="G14" i="43"/>
  <c r="G13" i="43"/>
  <c r="H19" i="42" l="1"/>
  <c r="H18" i="42"/>
  <c r="H17" i="42"/>
  <c r="H15" i="42"/>
  <c r="H14" i="42"/>
  <c r="D32" i="41" l="1"/>
  <c r="M32" i="41" s="1"/>
  <c r="D31" i="41"/>
  <c r="M31" i="41" s="1"/>
  <c r="D30" i="41"/>
  <c r="M30" i="41" s="1"/>
  <c r="D29" i="41"/>
  <c r="M29" i="41" s="1"/>
  <c r="D28" i="41"/>
  <c r="M28" i="41" s="1"/>
  <c r="D27" i="41"/>
  <c r="M27" i="41" s="1"/>
  <c r="D26" i="41"/>
  <c r="M26" i="41" s="1"/>
  <c r="D25" i="41"/>
  <c r="M25" i="41" s="1"/>
  <c r="D24" i="41"/>
  <c r="M24" i="41" s="1"/>
  <c r="D23" i="41"/>
  <c r="M23" i="41" s="1"/>
  <c r="D22" i="41"/>
  <c r="K22" i="41" s="1"/>
  <c r="D21" i="41"/>
  <c r="M21" i="41" s="1"/>
  <c r="E16" i="41"/>
  <c r="E15" i="41"/>
  <c r="E14" i="41"/>
  <c r="M22" i="41" l="1"/>
  <c r="K25" i="41"/>
  <c r="L21" i="41"/>
  <c r="L22" i="41"/>
  <c r="N22" i="41" s="1"/>
  <c r="L23" i="41"/>
  <c r="L24" i="41"/>
  <c r="L25" i="41"/>
  <c r="L26" i="41"/>
  <c r="L27" i="41"/>
  <c r="L28" i="41"/>
  <c r="L29" i="41"/>
  <c r="L30" i="41"/>
  <c r="L31" i="41"/>
  <c r="L32" i="41"/>
  <c r="K21" i="41"/>
  <c r="K23" i="41"/>
  <c r="K24" i="41"/>
  <c r="K26" i="41"/>
  <c r="K27" i="41"/>
  <c r="K28" i="41"/>
  <c r="K29" i="41"/>
  <c r="K30" i="41"/>
  <c r="K31" i="41"/>
  <c r="K32" i="41"/>
  <c r="O31" i="41" l="1"/>
  <c r="N31" i="41"/>
  <c r="O29" i="41"/>
  <c r="N29" i="41"/>
  <c r="O27" i="41"/>
  <c r="N27" i="41"/>
  <c r="O24" i="41"/>
  <c r="N24" i="41"/>
  <c r="O21" i="41"/>
  <c r="N21" i="41"/>
  <c r="O22" i="41"/>
  <c r="Q22" i="41" s="1"/>
  <c r="R22" i="41" s="1"/>
  <c r="O32" i="41"/>
  <c r="N32" i="41"/>
  <c r="O30" i="41"/>
  <c r="N30" i="41"/>
  <c r="O28" i="41"/>
  <c r="N28" i="41"/>
  <c r="O26" i="41"/>
  <c r="N26" i="41"/>
  <c r="O23" i="41"/>
  <c r="N23" i="41"/>
  <c r="O25" i="41"/>
  <c r="N25" i="41"/>
  <c r="P21" i="41" l="1"/>
  <c r="P24" i="41"/>
  <c r="P27" i="41"/>
  <c r="P29" i="41"/>
  <c r="P31" i="41"/>
  <c r="Q25" i="41"/>
  <c r="H25" i="41" s="1"/>
  <c r="Q23" i="41"/>
  <c r="H23" i="41" s="1"/>
  <c r="Q26" i="41"/>
  <c r="Q28" i="41"/>
  <c r="Q30" i="41"/>
  <c r="H30" i="41" s="1"/>
  <c r="Q32" i="41"/>
  <c r="H32" i="41" s="1"/>
  <c r="H22" i="41"/>
  <c r="R25" i="41"/>
  <c r="P25" i="41"/>
  <c r="P23" i="41"/>
  <c r="H26" i="41"/>
  <c r="R26" i="41"/>
  <c r="P26" i="41"/>
  <c r="H28" i="41"/>
  <c r="R28" i="41"/>
  <c r="P28" i="41"/>
  <c r="R30" i="41"/>
  <c r="P30" i="41"/>
  <c r="P32" i="41"/>
  <c r="Q21" i="41"/>
  <c r="R21" i="41" s="1"/>
  <c r="Q24" i="41"/>
  <c r="H24" i="41" s="1"/>
  <c r="Q27" i="41"/>
  <c r="R27" i="41" s="1"/>
  <c r="Q29" i="41"/>
  <c r="H29" i="41" s="1"/>
  <c r="Q31" i="41"/>
  <c r="R31" i="41" s="1"/>
  <c r="P22" i="41"/>
  <c r="B2" i="15"/>
  <c r="R32" i="41" l="1"/>
  <c r="R23" i="41"/>
  <c r="H31" i="41"/>
  <c r="R29" i="41"/>
  <c r="H27" i="41"/>
  <c r="R24" i="41"/>
  <c r="H21" i="41"/>
</calcChain>
</file>

<file path=xl/sharedStrings.xml><?xml version="1.0" encoding="utf-8"?>
<sst xmlns="http://schemas.openxmlformats.org/spreadsheetml/2006/main" count="189" uniqueCount="143">
  <si>
    <t>Worksheets in this file</t>
  </si>
  <si>
    <t>Background</t>
  </si>
  <si>
    <t xml:space="preserve">ver. </t>
  </si>
  <si>
    <t xml:space="preserve">1. </t>
  </si>
  <si>
    <t xml:space="preserve">2. </t>
  </si>
  <si>
    <t>notes</t>
  </si>
  <si>
    <t>This page with background information.</t>
  </si>
  <si>
    <t>case</t>
  </si>
  <si>
    <t xml:space="preserve">    - Appendix C of the text.</t>
  </si>
  <si>
    <r>
      <t xml:space="preserve">Tables of thermodynamic </t>
    </r>
    <r>
      <rPr>
        <i/>
        <sz val="10"/>
        <rFont val="Calibri"/>
        <family val="2"/>
        <scheme val="minor"/>
      </rPr>
      <t>K</t>
    </r>
    <r>
      <rPr>
        <vertAlign val="subscript"/>
        <sz val="10"/>
        <rFont val="Calibri"/>
        <family val="2"/>
        <scheme val="minor"/>
      </rPr>
      <t>a</t>
    </r>
    <r>
      <rPr>
        <sz val="10"/>
        <rFont val="Calibri"/>
        <family val="2"/>
        <scheme val="minor"/>
      </rPr>
      <t xml:space="preserve"> values for weak acids are available in:</t>
    </r>
  </si>
  <si>
    <r>
      <t xml:space="preserve">    -'K</t>
    </r>
    <r>
      <rPr>
        <vertAlign val="subscript"/>
        <sz val="10"/>
        <rFont val="Calibri"/>
        <family val="2"/>
        <scheme val="minor"/>
      </rPr>
      <t>a</t>
    </r>
    <r>
      <rPr>
        <sz val="10"/>
        <rFont val="Calibri"/>
        <family val="2"/>
        <scheme val="minor"/>
      </rPr>
      <t xml:space="preserve"> values' worksheet in pH-calculation.xlsx.</t>
    </r>
  </si>
  <si>
    <t xml:space="preserve">     (Use 'Copy' and 'Paste Values' to copy values to this worksheet.)</t>
  </si>
  <si>
    <t>Each worksheet has instructions in the shaded box.</t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</si>
  <si>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</si>
  <si>
    <r>
      <t>p[H</t>
    </r>
    <r>
      <rPr>
        <b/>
        <vertAlign val="subscript"/>
        <sz val="10"/>
        <rFont val="Calibri"/>
        <family val="2"/>
        <scheme val="minor"/>
      </rPr>
      <t>3</t>
    </r>
    <r>
      <rPr>
        <b/>
        <sz val="10"/>
        <rFont val="Calibri"/>
        <family val="2"/>
        <scheme val="minor"/>
      </rPr>
      <t>O</t>
    </r>
    <r>
      <rPr>
        <b/>
        <vertAlign val="superscript"/>
        <sz val="10"/>
        <rFont val="Calibri"/>
        <family val="2"/>
        <scheme val="minor"/>
      </rPr>
      <t>+</t>
    </r>
    <r>
      <rPr>
        <b/>
        <sz val="10"/>
        <rFont val="Calibri"/>
        <family val="2"/>
        <scheme val="minor"/>
      </rPr>
      <t>]</t>
    </r>
  </si>
  <si>
    <r>
      <t>HPO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2−</t>
    </r>
  </si>
  <si>
    <t>weak acid</t>
  </si>
  <si>
    <t>6.A Henderson-Hasselbalch</t>
  </si>
  <si>
    <t>Henderson-Hasselbalch calculations as a function of concentration.</t>
  </si>
  <si>
    <t>6.B polyprotic-acid</t>
  </si>
  <si>
    <t>Predict the pH for each buffer system.</t>
  </si>
  <si>
    <t>6.C polyprotic-buffer</t>
  </si>
  <si>
    <t>Determine buffer preparation from listed starting materials.</t>
  </si>
  <si>
    <t>6.D carbonic-acid</t>
  </si>
  <si>
    <t>Predict the pH for each carbonate-containing system.</t>
  </si>
  <si>
    <t>Refer to Chapter 6 in the text for equations and explanations.</t>
  </si>
  <si>
    <t>For step-by-step help see you-try-it-06guide.pdf.</t>
  </si>
  <si>
    <t>You-Try-It 6.A</t>
  </si>
  <si>
    <t>You-Try-It 6.B</t>
  </si>
  <si>
    <t>You-Try-It 6.C</t>
  </si>
  <si>
    <t>You-Try-It 6.D</t>
  </si>
  <si>
    <t>Table 6.A.1</t>
  </si>
  <si>
    <t>Do not overwrite formulas in these shaded cells.</t>
  </si>
  <si>
    <t>Table 6.A.1 lists a series of acid/base buffers.</t>
  </si>
  <si>
    <t>Carbonic Acid</t>
  </si>
  <si>
    <t>Preparing Polyprotic Buffers</t>
  </si>
  <si>
    <t xml:space="preserve">Table 6.B.1 gives formal concentrations of of polyprotic acids. </t>
  </si>
  <si>
    <t>acetic acid</t>
  </si>
  <si>
    <t>Q</t>
  </si>
  <si>
    <t>R</t>
  </si>
  <si>
    <t>Q^3-R^2</t>
  </si>
  <si>
    <t>theta</t>
  </si>
  <si>
    <t>Exact</t>
  </si>
  <si>
    <t>dichloroacetic acid</t>
  </si>
  <si>
    <t>chloroacetic acid</t>
  </si>
  <si>
    <r>
      <t>K</t>
    </r>
    <r>
      <rPr>
        <b/>
        <vertAlign val="subscript"/>
        <sz val="10"/>
        <rFont val="Calibri"/>
        <family val="2"/>
        <scheme val="minor"/>
      </rPr>
      <t>a</t>
    </r>
    <r>
      <rPr>
        <b/>
        <sz val="10"/>
        <rFont val="Calibri"/>
        <family val="2"/>
        <scheme val="minor"/>
      </rPr>
      <t>′</t>
    </r>
  </si>
  <si>
    <r>
      <t>c</t>
    </r>
    <r>
      <rPr>
        <b/>
        <vertAlign val="subscript"/>
        <sz val="10"/>
        <rFont val="Calibri"/>
        <family val="2"/>
        <scheme val="minor"/>
      </rPr>
      <t>acid</t>
    </r>
  </si>
  <si>
    <r>
      <t>c</t>
    </r>
    <r>
      <rPr>
        <b/>
        <vertAlign val="subscript"/>
        <sz val="10"/>
        <rFont val="Calibri"/>
        <family val="2"/>
        <scheme val="minor"/>
      </rPr>
      <t>base</t>
    </r>
  </si>
  <si>
    <r>
      <rPr>
        <i/>
        <sz val="10"/>
        <rFont val="Calibri"/>
        <family val="2"/>
        <scheme val="minor"/>
      </rPr>
      <t>a</t>
    </r>
    <r>
      <rPr>
        <vertAlign val="subscript"/>
        <sz val="10"/>
        <rFont val="Calibri"/>
        <family val="2"/>
        <scheme val="minor"/>
      </rPr>
      <t>1</t>
    </r>
  </si>
  <si>
    <r>
      <rPr>
        <i/>
        <sz val="10"/>
        <rFont val="Calibri"/>
        <family val="2"/>
        <scheme val="minor"/>
      </rPr>
      <t>a</t>
    </r>
    <r>
      <rPr>
        <vertAlign val="subscript"/>
        <sz val="10"/>
        <rFont val="Calibri"/>
        <family val="2"/>
        <scheme val="minor"/>
      </rPr>
      <t>2</t>
    </r>
  </si>
  <si>
    <r>
      <rPr>
        <i/>
        <sz val="10"/>
        <rFont val="Calibri"/>
        <family val="2"/>
        <scheme val="minor"/>
      </rPr>
      <t>a</t>
    </r>
    <r>
      <rPr>
        <vertAlign val="subscript"/>
        <sz val="10"/>
        <rFont val="Calibri"/>
        <family val="2"/>
        <scheme val="minor"/>
      </rPr>
      <t>3</t>
    </r>
  </si>
  <si>
    <r>
      <rPr>
        <i/>
        <sz val="10"/>
        <rFont val="Calibri"/>
        <family val="2"/>
        <scheme val="minor"/>
      </rPr>
      <t>x</t>
    </r>
    <r>
      <rPr>
        <vertAlign val="subscript"/>
        <sz val="10"/>
        <rFont val="Calibri"/>
        <family val="2"/>
        <scheme val="minor"/>
      </rPr>
      <t>2</t>
    </r>
  </si>
  <si>
    <r>
      <rPr>
        <sz val="10"/>
        <rFont val="Calibri"/>
        <family val="2"/>
        <scheme val="minor"/>
      </rPr>
      <t xml:space="preserve">You may do your calculations assuming that </t>
    </r>
    <r>
      <rPr>
        <i/>
        <sz val="10"/>
        <rFont val="Calibri"/>
        <family val="2"/>
        <scheme val="minor"/>
      </rPr>
      <t>K</t>
    </r>
    <r>
      <rPr>
        <vertAlign val="subscript"/>
        <sz val="10"/>
        <rFont val="Calibri"/>
        <family val="2"/>
        <scheme val="minor"/>
      </rPr>
      <t>a</t>
    </r>
    <r>
      <rPr>
        <sz val="10"/>
        <rFont val="Calibri"/>
        <family val="2"/>
        <scheme val="minor"/>
      </rPr>
      <t xml:space="preserve">′ = </t>
    </r>
    <r>
      <rPr>
        <i/>
        <sz val="10"/>
        <rFont val="Calibri"/>
        <family val="2"/>
        <scheme val="minor"/>
      </rPr>
      <t>K</t>
    </r>
    <r>
      <rPr>
        <vertAlign val="subscript"/>
        <sz val="10"/>
        <rFont val="Calibri"/>
        <family val="2"/>
        <scheme val="minor"/>
      </rPr>
      <t>a</t>
    </r>
    <r>
      <rPr>
        <sz val="10"/>
        <rFont val="Calibri"/>
        <family val="2"/>
        <scheme val="minor"/>
      </rPr>
      <t>.</t>
    </r>
  </si>
  <si>
    <r>
      <t>K</t>
    </r>
    <r>
      <rPr>
        <vertAlign val="subscript"/>
        <sz val="10"/>
        <rFont val="Calibri"/>
        <family val="2"/>
        <scheme val="minor"/>
      </rPr>
      <t>w</t>
    </r>
    <r>
      <rPr>
        <sz val="10"/>
        <rFont val="Calibri"/>
        <family val="2"/>
        <scheme val="minor"/>
      </rPr>
      <t>:</t>
    </r>
  </si>
  <si>
    <t>H-H Eqn</t>
  </si>
  <si>
    <t>Exact pH calculation for an acid-base buffer (copied from pH-calculation.xlsx)</t>
  </si>
  <si>
    <r>
      <t>K</t>
    </r>
    <r>
      <rPr>
        <b/>
        <vertAlign val="subscript"/>
        <sz val="10"/>
        <rFont val="Calibri"/>
        <family val="2"/>
        <scheme val="minor"/>
      </rPr>
      <t>a</t>
    </r>
  </si>
  <si>
    <r>
      <rPr>
        <b/>
        <sz val="10"/>
        <rFont val="Calibri"/>
        <family val="2"/>
        <scheme val="minor"/>
      </rPr>
      <t>p</t>
    </r>
    <r>
      <rPr>
        <b/>
        <i/>
        <sz val="10"/>
        <rFont val="Calibri"/>
        <family val="2"/>
        <scheme val="minor"/>
      </rPr>
      <t>K</t>
    </r>
    <r>
      <rPr>
        <b/>
        <vertAlign val="subscript"/>
        <sz val="10"/>
        <rFont val="Calibri"/>
        <family val="2"/>
        <scheme val="minor"/>
      </rPr>
      <t>a</t>
    </r>
  </si>
  <si>
    <t>Difference</t>
  </si>
  <si>
    <r>
      <t>Calculate the difference in p[H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O</t>
    </r>
    <r>
      <rPr>
        <vertAlign val="superscript"/>
        <sz val="10"/>
        <rFont val="Calibri"/>
        <family val="2"/>
        <scheme val="minor"/>
      </rPr>
      <t>+</t>
    </r>
    <r>
      <rPr>
        <sz val="10"/>
        <rFont val="Calibri"/>
        <family val="2"/>
        <scheme val="minor"/>
      </rPr>
      <t>] between the Henderson-Hasselbalch and exact results.</t>
    </r>
  </si>
  <si>
    <t>What factors affect the accuracy of the Henderson-Hasselbalch equation?</t>
  </si>
  <si>
    <t>phosphoric acid</t>
  </si>
  <si>
    <t>dihydrogen phosphate</t>
  </si>
  <si>
    <t>hydrogen phosphate</t>
  </si>
  <si>
    <t>phosphate ion</t>
  </si>
  <si>
    <t>12.32</t>
  </si>
  <si>
    <t>phthalic acid</t>
  </si>
  <si>
    <t>2.950</t>
  </si>
  <si>
    <t>hydrogen phthalate</t>
  </si>
  <si>
    <t>phthalate ion</t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</si>
  <si>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(COOH)</t>
    </r>
    <r>
      <rPr>
        <vertAlign val="subscript"/>
        <sz val="10"/>
        <rFont val="Calibri"/>
        <family val="2"/>
        <scheme val="minor"/>
      </rPr>
      <t>2</t>
    </r>
  </si>
  <si>
    <t>Table 6.B.1</t>
  </si>
  <si>
    <t>0.01 M phthalic acid</t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</si>
  <si>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−</t>
    </r>
  </si>
  <si>
    <r>
      <t>C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</rPr>
      <t>−</t>
    </r>
  </si>
  <si>
    <t>0.01 M disodium phthalate</t>
  </si>
  <si>
    <t>0.01 M sodium hydrogen phthalate</t>
  </si>
  <si>
    <t>0.01 M disodium hydrogen phosphate</t>
  </si>
  <si>
    <t>0.01 M sodium dihydrogen phosphate, 0.005 M disodium hydrogen phosphate</t>
  </si>
  <si>
    <t>polyprotic acid</t>
  </si>
  <si>
    <r>
      <t>Use the Henderson-Hasselbalch equation to predict the p[H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O</t>
    </r>
    <r>
      <rPr>
        <vertAlign val="superscript"/>
        <sz val="10"/>
        <rFont val="Calibri"/>
        <family val="2"/>
        <scheme val="minor"/>
      </rPr>
      <t>+</t>
    </r>
    <r>
      <rPr>
        <sz val="10"/>
        <rFont val="Calibri"/>
        <family val="2"/>
        <scheme val="minor"/>
      </rPr>
      <t>] for each buffer solution.</t>
    </r>
  </si>
  <si>
    <t>Henderson-Hasselbalch Calculation for pH Buffer</t>
  </si>
  <si>
    <r>
      <t>c</t>
    </r>
    <r>
      <rPr>
        <b/>
        <vertAlign val="subscript"/>
        <sz val="10"/>
        <rFont val="Calibri"/>
        <family val="2"/>
        <scheme val="minor"/>
      </rPr>
      <t>HA</t>
    </r>
  </si>
  <si>
    <r>
      <t>c</t>
    </r>
    <r>
      <rPr>
        <b/>
        <vertAlign val="subscript"/>
        <sz val="10"/>
        <rFont val="Calibri"/>
        <family val="2"/>
        <scheme val="minor"/>
      </rPr>
      <t>A</t>
    </r>
    <r>
      <rPr>
        <b/>
        <vertAlign val="subscript"/>
        <sz val="10"/>
        <rFont val="Calibri"/>
        <family val="2"/>
      </rPr>
      <t>−</t>
    </r>
  </si>
  <si>
    <t>base form</t>
  </si>
  <si>
    <t>You may use the Henderson-Hasselbalch equation for buffer solutions.</t>
  </si>
  <si>
    <r>
      <t>Predict the p[H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O</t>
    </r>
    <r>
      <rPr>
        <vertAlign val="superscript"/>
        <sz val="10"/>
        <rFont val="Calibri"/>
        <family val="2"/>
        <scheme val="minor"/>
      </rPr>
      <t>+</t>
    </r>
    <r>
      <rPr>
        <sz val="10"/>
        <rFont val="Calibri"/>
        <family val="2"/>
        <scheme val="minor"/>
      </rPr>
      <t>] for each solution.</t>
    </r>
  </si>
  <si>
    <r>
      <t>[H</t>
    </r>
    <r>
      <rPr>
        <b/>
        <vertAlign val="subscript"/>
        <sz val="10"/>
        <rFont val="Calibri"/>
        <family val="2"/>
        <scheme val="minor"/>
      </rPr>
      <t>3</t>
    </r>
    <r>
      <rPr>
        <b/>
        <sz val="10"/>
        <rFont val="Calibri"/>
        <family val="2"/>
        <scheme val="minor"/>
      </rPr>
      <t>O</t>
    </r>
    <r>
      <rPr>
        <b/>
        <vertAlign val="superscript"/>
        <sz val="10"/>
        <rFont val="Calibri"/>
        <family val="2"/>
        <scheme val="minor"/>
      </rPr>
      <t>+</t>
    </r>
    <r>
      <rPr>
        <b/>
        <sz val="10"/>
        <rFont val="Calibri"/>
        <family val="2"/>
        <scheme val="minor"/>
      </rPr>
      <t>]</t>
    </r>
  </si>
  <si>
    <t>0.03 M phosphoric acid, 0.01 M sodium dihydrogen phosphate</t>
  </si>
  <si>
    <t>acid formula</t>
  </si>
  <si>
    <t>Table 6.C.1</t>
  </si>
  <si>
    <r>
      <t>p[H</t>
    </r>
    <r>
      <rPr>
        <b/>
        <vertAlign val="subscript"/>
        <sz val="10"/>
        <rFont val="Calibri"/>
        <family val="2"/>
        <scheme val="minor"/>
      </rPr>
      <t>3</t>
    </r>
    <r>
      <rPr>
        <b/>
        <sz val="10"/>
        <rFont val="Calibri"/>
        <family val="2"/>
        <scheme val="minor"/>
      </rPr>
      <t>O</t>
    </r>
    <r>
      <rPr>
        <b/>
        <vertAlign val="superscript"/>
        <sz val="10"/>
        <rFont val="Calibri"/>
        <family val="2"/>
        <scheme val="minor"/>
      </rPr>
      <t>+</t>
    </r>
    <r>
      <rPr>
        <b/>
        <sz val="10"/>
        <rFont val="Calibri"/>
        <family val="2"/>
        <scheme val="minor"/>
      </rPr>
      <t>] of Polyprotic Acid Solutions</t>
    </r>
  </si>
  <si>
    <r>
      <t>[OH</t>
    </r>
    <r>
      <rPr>
        <b/>
        <vertAlign val="superscript"/>
        <sz val="10"/>
        <rFont val="Calibri"/>
        <family val="2"/>
      </rPr>
      <t>−</t>
    </r>
    <r>
      <rPr>
        <b/>
        <sz val="10"/>
        <rFont val="Calibri"/>
        <family val="2"/>
        <scheme val="minor"/>
      </rPr>
      <t>]</t>
    </r>
  </si>
  <si>
    <r>
      <rPr>
        <b/>
        <sz val="10"/>
        <rFont val="Calibri"/>
        <family val="2"/>
        <scheme val="minor"/>
      </rPr>
      <t>p</t>
    </r>
    <r>
      <rPr>
        <b/>
        <i/>
        <sz val="10"/>
        <rFont val="Calibri"/>
        <family val="2"/>
        <scheme val="minor"/>
      </rPr>
      <t>K</t>
    </r>
    <r>
      <rPr>
        <b/>
        <vertAlign val="subscript"/>
        <sz val="10"/>
        <rFont val="Calibri"/>
        <family val="2"/>
        <scheme val="minor"/>
      </rPr>
      <t>a2</t>
    </r>
    <r>
      <rPr>
        <b/>
        <sz val="10"/>
        <rFont val="Calibri"/>
        <family val="2"/>
        <scheme val="minor"/>
      </rPr>
      <t>′</t>
    </r>
  </si>
  <si>
    <t>calc. type</t>
  </si>
  <si>
    <r>
      <rPr>
        <b/>
        <sz val="10"/>
        <rFont val="Calibri"/>
        <family val="2"/>
        <scheme val="minor"/>
      </rPr>
      <t>p</t>
    </r>
    <r>
      <rPr>
        <b/>
        <i/>
        <sz val="10"/>
        <rFont val="Calibri"/>
        <family val="2"/>
        <scheme val="minor"/>
      </rPr>
      <t>K</t>
    </r>
    <r>
      <rPr>
        <b/>
        <vertAlign val="subscript"/>
        <sz val="10"/>
        <rFont val="Calibri"/>
        <family val="2"/>
        <scheme val="minor"/>
      </rPr>
      <t>a</t>
    </r>
    <r>
      <rPr>
        <b/>
        <sz val="10"/>
        <rFont val="Calibri"/>
        <family val="2"/>
        <scheme val="minor"/>
      </rPr>
      <t>′</t>
    </r>
  </si>
  <si>
    <r>
      <t>K</t>
    </r>
    <r>
      <rPr>
        <b/>
        <vertAlign val="subscript"/>
        <sz val="10"/>
        <rFont val="Calibri"/>
        <family val="2"/>
        <scheme val="minor"/>
      </rPr>
      <t>a</t>
    </r>
    <r>
      <rPr>
        <b/>
        <i/>
        <sz val="10"/>
        <rFont val="Calibri"/>
        <family val="2"/>
        <scheme val="minor"/>
      </rPr>
      <t>′</t>
    </r>
    <r>
      <rPr>
        <b/>
        <sz val="10"/>
        <rFont val="Calibri"/>
        <family val="2"/>
        <scheme val="minor"/>
      </rPr>
      <t xml:space="preserve">, </t>
    </r>
    <r>
      <rPr>
        <b/>
        <i/>
        <sz val="10"/>
        <rFont val="Calibri"/>
        <family val="2"/>
        <scheme val="minor"/>
      </rPr>
      <t>K</t>
    </r>
    <r>
      <rPr>
        <b/>
        <vertAlign val="subscript"/>
        <sz val="10"/>
        <rFont val="Calibri"/>
        <family val="2"/>
        <scheme val="minor"/>
      </rPr>
      <t>b</t>
    </r>
    <r>
      <rPr>
        <b/>
        <i/>
        <sz val="10"/>
        <rFont val="Calibri"/>
        <family val="2"/>
        <scheme val="minor"/>
      </rPr>
      <t>′</t>
    </r>
    <r>
      <rPr>
        <b/>
        <sz val="10"/>
        <rFont val="Calibri"/>
        <family val="2"/>
        <scheme val="minor"/>
      </rPr>
      <t>, or</t>
    </r>
  </si>
  <si>
    <t>You also have 0.5 M NaOH and 0.5 M HCl.</t>
  </si>
  <si>
    <t>starting material</t>
  </si>
  <si>
    <t>desired</t>
  </si>
  <si>
    <t>concentrated (14 M) phosphoric acid</t>
  </si>
  <si>
    <r>
      <t>c</t>
    </r>
    <r>
      <rPr>
        <b/>
        <vertAlign val="subscript"/>
        <sz val="10"/>
        <rFont val="Calibri"/>
        <family val="2"/>
        <scheme val="minor"/>
      </rPr>
      <t>phosphate</t>
    </r>
  </si>
  <si>
    <t>0.1 M</t>
  </si>
  <si>
    <t>trisodium phosphate</t>
  </si>
  <si>
    <r>
      <t>Na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</si>
  <si>
    <t>f.w. (g/mol)</t>
  </si>
  <si>
    <r>
      <t>NaH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</si>
  <si>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HPO</t>
    </r>
    <r>
      <rPr>
        <vertAlign val="subscript"/>
        <sz val="10"/>
        <rFont val="Calibri"/>
        <family val="2"/>
        <scheme val="minor"/>
      </rPr>
      <t>4</t>
    </r>
  </si>
  <si>
    <t>formula</t>
  </si>
  <si>
    <t>sodium dihydrogen phosphate</t>
  </si>
  <si>
    <t>disodium  hydrogen phosphate</t>
  </si>
  <si>
    <t>0.5 L of 0.2 M sodium dihydrogen phosphate</t>
  </si>
  <si>
    <t>0.5 L of 0.2 M disodium hydrogen phosphate</t>
  </si>
  <si>
    <t>Give a procedure to prepare 1.0 L of the listed buffer from the starting material.</t>
  </si>
  <si>
    <t xml:space="preserve">Table 6.C.1 gives starting materials to make the listed buffer solutions. </t>
  </si>
  <si>
    <t>total</t>
  </si>
  <si>
    <t>observed</t>
  </si>
  <si>
    <t>carbonic acid</t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</si>
  <si>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</si>
  <si>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</rPr>
      <t>−</t>
    </r>
  </si>
  <si>
    <r>
      <t>c</t>
    </r>
    <r>
      <rPr>
        <b/>
        <vertAlign val="subscript"/>
        <sz val="10"/>
        <rFont val="Calibri"/>
        <family val="2"/>
        <scheme val="minor"/>
      </rPr>
      <t>carbonate</t>
    </r>
    <r>
      <rPr>
        <b/>
        <sz val="10"/>
        <rFont val="Calibri"/>
        <family val="2"/>
        <scheme val="minor"/>
      </rPr>
      <t xml:space="preserve"> (M)</t>
    </r>
  </si>
  <si>
    <r>
      <t>For each solution calculate the fraction of total carbonate that exists as CO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</rPr>
      <t>−</t>
    </r>
    <r>
      <rPr>
        <sz val="10"/>
        <rFont val="Calibri"/>
        <family val="2"/>
        <scheme val="minor"/>
      </rPr>
      <t>.</t>
    </r>
  </si>
  <si>
    <r>
      <t>Use this fraction to calculate the equilibrium concentration, [CO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</rPr>
      <t>−</t>
    </r>
    <r>
      <rPr>
        <sz val="10"/>
        <rFont val="Calibri"/>
        <family val="2"/>
        <scheme val="minor"/>
      </rPr>
      <t>].</t>
    </r>
  </si>
  <si>
    <t>5.84</t>
  </si>
  <si>
    <t>8.96</t>
  </si>
  <si>
    <r>
      <t>K</t>
    </r>
    <r>
      <rPr>
        <b/>
        <vertAlign val="subscript"/>
        <sz val="10"/>
        <rFont val="Calibri"/>
        <family val="2"/>
        <scheme val="minor"/>
      </rPr>
      <t>a</t>
    </r>
    <r>
      <rPr>
        <b/>
        <i/>
        <sz val="10"/>
        <rFont val="Times New Roman"/>
        <family val="1"/>
      </rPr>
      <t>′</t>
    </r>
  </si>
  <si>
    <r>
      <rPr>
        <b/>
        <sz val="10"/>
        <rFont val="Calibri"/>
        <family val="2"/>
        <scheme val="minor"/>
      </rPr>
      <t>p</t>
    </r>
    <r>
      <rPr>
        <b/>
        <i/>
        <sz val="10"/>
        <rFont val="Calibri"/>
        <family val="2"/>
        <scheme val="minor"/>
      </rPr>
      <t>K</t>
    </r>
    <r>
      <rPr>
        <b/>
        <vertAlign val="subscript"/>
        <sz val="10"/>
        <rFont val="Calibri"/>
        <family val="2"/>
        <scheme val="minor"/>
      </rPr>
      <t>a</t>
    </r>
    <r>
      <rPr>
        <b/>
        <i/>
        <sz val="10"/>
        <rFont val="Times New Roman"/>
        <family val="1"/>
      </rPr>
      <t>′</t>
    </r>
  </si>
  <si>
    <t>You may use the Henderson-Hasselbalch equation for buffer calculations.</t>
  </si>
  <si>
    <t>Phosphate alpha plots:</t>
  </si>
  <si>
    <t>seawater</t>
  </si>
  <si>
    <t>hydrogen carbonate ion</t>
  </si>
  <si>
    <r>
      <t xml:space="preserve">Carbonate alpha plots using thermodynamic </t>
    </r>
    <r>
      <rPr>
        <i/>
        <sz val="10"/>
        <rFont val="Calibri"/>
        <family val="2"/>
        <scheme val="minor"/>
      </rPr>
      <t>K</t>
    </r>
    <r>
      <rPr>
        <vertAlign val="subscript"/>
        <sz val="10"/>
        <rFont val="Calibri"/>
        <family val="2"/>
        <scheme val="minor"/>
      </rPr>
      <t>a</t>
    </r>
    <r>
      <rPr>
        <sz val="10"/>
        <rFont val="Calibri"/>
        <family val="2"/>
        <scheme val="minor"/>
      </rPr>
      <t xml:space="preserve"> values:</t>
    </r>
  </si>
  <si>
    <r>
      <t>Table 6.D.1 lists the measured or projected pH of seawater for different levels of atmospheric 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.</t>
    </r>
  </si>
  <si>
    <r>
      <t xml:space="preserve">Do the calculations using </t>
    </r>
    <r>
      <rPr>
        <i/>
        <sz val="10"/>
        <rFont val="Calibri"/>
        <family val="2"/>
        <scheme val="minor"/>
      </rPr>
      <t>K</t>
    </r>
    <r>
      <rPr>
        <vertAlign val="subscript"/>
        <sz val="10"/>
        <rFont val="Calibri"/>
        <family val="2"/>
        <scheme val="minor"/>
      </rPr>
      <t>a</t>
    </r>
    <r>
      <rPr>
        <sz val="10"/>
        <rFont val="Calibri"/>
        <family val="2"/>
        <scheme val="minor"/>
      </rPr>
      <t xml:space="preserve"> and </t>
    </r>
    <r>
      <rPr>
        <i/>
        <sz val="10"/>
        <rFont val="Calibri"/>
        <family val="2"/>
        <scheme val="minor"/>
      </rPr>
      <t>K</t>
    </r>
    <r>
      <rPr>
        <vertAlign val="subscript"/>
        <sz val="10"/>
        <rFont val="Calibri"/>
        <family val="2"/>
        <scheme val="minor"/>
      </rPr>
      <t>a</t>
    </r>
    <r>
      <rPr>
        <i/>
        <sz val="10"/>
        <rFont val="Calibri"/>
        <family val="2"/>
        <scheme val="minor"/>
      </rPr>
      <t>'</t>
    </r>
    <r>
      <rPr>
        <sz val="10"/>
        <rFont val="Calibri"/>
        <family val="2"/>
        <scheme val="minor"/>
      </rPr>
      <t xml:space="preserve"> values.</t>
    </r>
  </si>
  <si>
    <t>average at surface pre-1800</t>
  </si>
  <si>
    <t>average at surface 2000</t>
  </si>
  <si>
    <t>projected average at surface 2100</t>
  </si>
  <si>
    <t>measured (seawater)</t>
  </si>
  <si>
    <t>thermodynamic</t>
  </si>
  <si>
    <t>For use with:</t>
  </si>
  <si>
    <r>
      <t xml:space="preserve">   Brian M. Tissue, </t>
    </r>
    <r>
      <rPr>
        <i/>
        <sz val="10"/>
        <rFont val="Calibri"/>
        <family val="2"/>
        <scheme val="minor"/>
      </rPr>
      <t>Basics of Analytical Chemistry and Chemical Equilibria,</t>
    </r>
    <r>
      <rPr>
        <sz val="10"/>
        <rFont val="Calibri"/>
        <family val="2"/>
        <scheme val="minor"/>
      </rPr>
      <t xml:space="preserve"> (John Wiley: New York, 2013).</t>
    </r>
  </si>
  <si>
    <t>Copyright 2009-2016 Brian M. Tissue, all rights reserved.</t>
  </si>
  <si>
    <t>http://www.achem.org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</si>
</sst>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"/>
    <numFmt numFmtId="165" formatCode="0.0000"/>
    <numFmt numFmtId="166" formatCode="0.00000E+00"/>
    <numFmt numFmtId="167" formatCode="0.000E+00"/>
    <numFmt numFmtId="168" formatCode="0.0"/>
    <numFmt numFmtId="169" formatCode="0.0E+00"/>
  </numFmts>
  <fonts count="17" x14ac:knownFonts="1"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555555"/>
      <name val="Calibri"/>
      <family val="2"/>
      <scheme val="minor"/>
    </font>
    <font>
      <i/>
      <sz val="10"/>
      <name val="Calibri"/>
      <family val="2"/>
      <scheme val="minor"/>
    </font>
    <font>
      <u/>
      <sz val="10"/>
      <name val="Calibri"/>
      <family val="2"/>
      <scheme val="minor"/>
    </font>
    <font>
      <vertAlign val="subscript"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vertAlign val="subscript"/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vertAlign val="superscript"/>
      <sz val="10"/>
      <name val="Calibri"/>
      <family val="2"/>
    </font>
    <font>
      <sz val="10"/>
      <name val="Calibri"/>
      <family val="2"/>
    </font>
    <font>
      <b/>
      <vertAlign val="subscript"/>
      <sz val="10"/>
      <name val="Calibri"/>
      <family val="2"/>
    </font>
    <font>
      <b/>
      <vertAlign val="superscript"/>
      <sz val="10"/>
      <name val="Calibri"/>
      <family val="2"/>
    </font>
    <font>
      <sz val="8.8000000000000007"/>
      <name val="Arial"/>
      <family val="2"/>
    </font>
    <font>
      <b/>
      <i/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1" fillId="3" borderId="8" xfId="0" applyFont="1" applyFill="1" applyBorder="1"/>
    <xf numFmtId="0" fontId="2" fillId="3" borderId="1" xfId="0" applyFont="1" applyFill="1" applyBorder="1"/>
    <xf numFmtId="0" fontId="2" fillId="0" borderId="0" xfId="0" applyFont="1" applyFill="1" applyBorder="1"/>
    <xf numFmtId="0" fontId="2" fillId="3" borderId="4" xfId="0" applyFont="1" applyFill="1" applyBorder="1" applyAlignment="1">
      <alignment horizontal="center"/>
    </xf>
    <xf numFmtId="14" fontId="2" fillId="3" borderId="0" xfId="0" applyNumberFormat="1" applyFont="1" applyFill="1" applyBorder="1" applyAlignment="1">
      <alignment horizontal="left"/>
    </xf>
    <xf numFmtId="0" fontId="2" fillId="3" borderId="0" xfId="0" applyFont="1" applyFill="1" applyBorder="1"/>
    <xf numFmtId="0" fontId="2" fillId="3" borderId="4" xfId="0" applyFont="1" applyFill="1" applyBorder="1"/>
    <xf numFmtId="0" fontId="2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0" fontId="5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2" fillId="3" borderId="0" xfId="0" quotePrefix="1" applyFont="1" applyFill="1" applyBorder="1"/>
    <xf numFmtId="0" fontId="4" fillId="3" borderId="0" xfId="0" quotePrefix="1" applyFont="1" applyFill="1" applyBorder="1"/>
    <xf numFmtId="0" fontId="2" fillId="3" borderId="5" xfId="0" applyFont="1" applyFill="1" applyBorder="1"/>
    <xf numFmtId="0" fontId="2" fillId="3" borderId="6" xfId="0" applyFont="1" applyFill="1" applyBorder="1"/>
    <xf numFmtId="0" fontId="2" fillId="0" borderId="0" xfId="0" applyFont="1" applyFill="1" applyBorder="1" applyAlignment="1">
      <alignment horizontal="left"/>
    </xf>
    <xf numFmtId="11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2" borderId="0" xfId="0" applyFont="1" applyFill="1"/>
    <xf numFmtId="0" fontId="2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0" fontId="2" fillId="2" borderId="0" xfId="0" quotePrefix="1" applyFont="1" applyFill="1" applyAlignment="1">
      <alignment horizontal="right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/>
    <xf numFmtId="0" fontId="1" fillId="2" borderId="0" xfId="0" applyFont="1" applyFill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11" fontId="2" fillId="0" borderId="0" xfId="0" applyNumberFormat="1" applyFont="1" applyBorder="1" applyAlignment="1">
      <alignment horizontal="center"/>
    </xf>
    <xf numFmtId="0" fontId="2" fillId="2" borderId="0" xfId="0" applyFont="1" applyFill="1" applyAlignment="1"/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3" borderId="3" xfId="0" applyFont="1" applyFill="1" applyBorder="1"/>
    <xf numFmtId="166" fontId="2" fillId="0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2" borderId="0" xfId="0" applyNumberFormat="1" applyFont="1" applyFill="1" applyAlignment="1">
      <alignment horizontal="center" vertical="center"/>
    </xf>
    <xf numFmtId="0" fontId="1" fillId="2" borderId="0" xfId="0" applyNumberFormat="1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165" fontId="1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3" borderId="2" xfId="0" applyFont="1" applyFill="1" applyBorder="1"/>
    <xf numFmtId="0" fontId="3" fillId="3" borderId="3" xfId="0" applyFont="1" applyFill="1" applyBorder="1"/>
    <xf numFmtId="0" fontId="2" fillId="3" borderId="3" xfId="0" applyFont="1" applyFill="1" applyBorder="1" applyAlignment="1">
      <alignment horizontal="right"/>
    </xf>
    <xf numFmtId="49" fontId="2" fillId="3" borderId="3" xfId="0" applyNumberFormat="1" applyFont="1" applyFill="1" applyBorder="1" applyAlignment="1">
      <alignment horizontal="right"/>
    </xf>
    <xf numFmtId="0" fontId="2" fillId="3" borderId="7" xfId="0" applyFont="1" applyFill="1" applyBorder="1"/>
    <xf numFmtId="11" fontId="2" fillId="0" borderId="0" xfId="0" applyNumberFormat="1" applyFont="1" applyAlignment="1">
      <alignment horizontal="center" vertical="center"/>
    </xf>
    <xf numFmtId="0" fontId="2" fillId="4" borderId="0" xfId="0" applyFont="1" applyFill="1"/>
    <xf numFmtId="0" fontId="2" fillId="4" borderId="0" xfId="0" applyFont="1" applyFill="1" applyBorder="1"/>
    <xf numFmtId="164" fontId="2" fillId="0" borderId="0" xfId="0" applyNumberFormat="1" applyFont="1" applyAlignment="1">
      <alignment horizontal="center" vertical="center"/>
    </xf>
    <xf numFmtId="0" fontId="2" fillId="0" borderId="8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left"/>
    </xf>
    <xf numFmtId="167" fontId="5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167" fontId="2" fillId="0" borderId="0" xfId="0" applyNumberFormat="1" applyFont="1" applyFill="1" applyBorder="1" applyAlignment="1">
      <alignment horizontal="center"/>
    </xf>
    <xf numFmtId="0" fontId="4" fillId="2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horizontal="center"/>
    </xf>
    <xf numFmtId="167" fontId="2" fillId="0" borderId="0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center"/>
    </xf>
    <xf numFmtId="0" fontId="5" fillId="4" borderId="0" xfId="0" applyNumberFormat="1" applyFont="1" applyFill="1" applyBorder="1" applyAlignment="1">
      <alignment horizontal="left"/>
    </xf>
    <xf numFmtId="0" fontId="1" fillId="0" borderId="2" xfId="0" applyNumberFormat="1" applyFont="1" applyFill="1" applyBorder="1" applyAlignment="1">
      <alignment horizontal="center"/>
    </xf>
    <xf numFmtId="0" fontId="2" fillId="4" borderId="0" xfId="0" applyNumberFormat="1" applyFont="1" applyFill="1" applyBorder="1" applyAlignment="1">
      <alignment horizontal="center"/>
    </xf>
    <xf numFmtId="0" fontId="2" fillId="4" borderId="0" xfId="0" applyNumberFormat="1" applyFont="1" applyFill="1" applyBorder="1" applyAlignment="1">
      <alignment horizontal="left"/>
    </xf>
    <xf numFmtId="164" fontId="2" fillId="4" borderId="0" xfId="0" applyNumberFormat="1" applyFont="1" applyFill="1" applyBorder="1" applyAlignment="1">
      <alignment horizontal="center"/>
    </xf>
    <xf numFmtId="0" fontId="8" fillId="0" borderId="6" xfId="0" applyNumberFormat="1" applyFont="1" applyFill="1" applyBorder="1" applyAlignment="1">
      <alignment horizontal="center"/>
    </xf>
    <xf numFmtId="164" fontId="1" fillId="0" borderId="6" xfId="0" applyNumberFormat="1" applyFont="1" applyFill="1" applyBorder="1" applyAlignment="1">
      <alignment horizontal="center"/>
    </xf>
    <xf numFmtId="164" fontId="1" fillId="0" borderId="7" xfId="0" applyNumberFormat="1" applyFont="1" applyFill="1" applyBorder="1" applyAlignment="1">
      <alignment horizontal="center"/>
    </xf>
    <xf numFmtId="167" fontId="2" fillId="0" borderId="1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7" fontId="2" fillId="4" borderId="0" xfId="0" applyNumberFormat="1" applyFont="1" applyFill="1" applyBorder="1" applyAlignment="1">
      <alignment horizontal="center"/>
    </xf>
    <xf numFmtId="167" fontId="2" fillId="4" borderId="0" xfId="0" applyNumberFormat="1" applyFont="1" applyFill="1" applyBorder="1" applyAlignment="1">
      <alignment horizontal="left"/>
    </xf>
    <xf numFmtId="164" fontId="2" fillId="0" borderId="3" xfId="0" applyNumberFormat="1" applyFont="1" applyFill="1" applyBorder="1" applyAlignment="1">
      <alignment horizontal="center"/>
    </xf>
    <xf numFmtId="167" fontId="2" fillId="0" borderId="6" xfId="0" applyNumberFormat="1" applyFont="1" applyFill="1" applyBorder="1" applyAlignment="1">
      <alignment horizontal="center"/>
    </xf>
    <xf numFmtId="164" fontId="2" fillId="0" borderId="7" xfId="0" applyNumberFormat="1" applyFon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left"/>
    </xf>
    <xf numFmtId="0" fontId="4" fillId="4" borderId="0" xfId="0" applyNumberFormat="1" applyFont="1" applyFill="1" applyBorder="1" applyAlignment="1">
      <alignment horizontal="right"/>
    </xf>
    <xf numFmtId="11" fontId="2" fillId="4" borderId="0" xfId="0" applyNumberFormat="1" applyFont="1" applyFill="1" applyBorder="1" applyAlignment="1">
      <alignment horizontal="right"/>
    </xf>
    <xf numFmtId="49" fontId="2" fillId="4" borderId="0" xfId="0" applyNumberFormat="1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4" fontId="2" fillId="0" borderId="6" xfId="0" applyNumberFormat="1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164" fontId="2" fillId="0" borderId="2" xfId="0" applyNumberFormat="1" applyFont="1" applyBorder="1"/>
    <xf numFmtId="164" fontId="2" fillId="0" borderId="3" xfId="0" applyNumberFormat="1" applyFont="1" applyBorder="1"/>
    <xf numFmtId="164" fontId="2" fillId="0" borderId="7" xfId="0" applyNumberFormat="1" applyFont="1" applyBorder="1"/>
    <xf numFmtId="0" fontId="8" fillId="0" borderId="0" xfId="0" applyNumberFormat="1" applyFont="1" applyFill="1" applyBorder="1" applyAlignment="1">
      <alignment horizontal="center"/>
    </xf>
    <xf numFmtId="49" fontId="12" fillId="0" borderId="0" xfId="0" applyNumberFormat="1" applyFont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8" fillId="0" borderId="14" xfId="0" applyNumberFormat="1" applyFont="1" applyFill="1" applyBorder="1" applyAlignment="1">
      <alignment horizontal="center"/>
    </xf>
    <xf numFmtId="164" fontId="1" fillId="0" borderId="14" xfId="0" applyNumberFormat="1" applyFont="1" applyFill="1" applyBorder="1" applyAlignment="1">
      <alignment horizontal="center"/>
    </xf>
    <xf numFmtId="164" fontId="1" fillId="0" borderId="15" xfId="0" applyNumberFormat="1" applyFont="1" applyFill="1" applyBorder="1" applyAlignment="1">
      <alignment horizontal="center"/>
    </xf>
    <xf numFmtId="1" fontId="2" fillId="0" borderId="9" xfId="0" applyNumberFormat="1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/>
    <xf numFmtId="0" fontId="1" fillId="0" borderId="14" xfId="0" applyFont="1" applyFill="1" applyBorder="1" applyAlignment="1">
      <alignment horizontal="center"/>
    </xf>
    <xf numFmtId="0" fontId="1" fillId="2" borderId="0" xfId="0" applyFont="1" applyFill="1" applyBorder="1" applyAlignment="1"/>
    <xf numFmtId="0" fontId="1" fillId="2" borderId="0" xfId="0" applyFont="1" applyFill="1" applyAlignment="1"/>
    <xf numFmtId="0" fontId="2" fillId="2" borderId="0" xfId="0" applyFont="1" applyFill="1" applyBorder="1" applyAlignment="1"/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8" xfId="0" applyFont="1" applyBorder="1" applyAlignment="1"/>
    <xf numFmtId="0" fontId="2" fillId="0" borderId="1" xfId="0" applyFont="1" applyBorder="1" applyAlignment="1"/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0" xfId="0" applyNumberFormat="1" applyFont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/>
    <xf numFmtId="2" fontId="2" fillId="0" borderId="3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11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2" fillId="0" borderId="9" xfId="0" applyFont="1" applyBorder="1" applyAlignment="1"/>
    <xf numFmtId="0" fontId="1" fillId="0" borderId="10" xfId="0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2" fillId="0" borderId="5" xfId="0" applyFont="1" applyFill="1" applyBorder="1" applyAlignment="1">
      <alignment horizontal="left"/>
    </xf>
    <xf numFmtId="0" fontId="2" fillId="0" borderId="0" xfId="0" applyFont="1" applyBorder="1" applyAlignment="1">
      <alignment horizontal="left" vertical="center"/>
    </xf>
    <xf numFmtId="2" fontId="2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168" fontId="2" fillId="0" borderId="2" xfId="0" applyNumberFormat="1" applyFont="1" applyFill="1" applyBorder="1" applyAlignment="1">
      <alignment horizontal="center"/>
    </xf>
    <xf numFmtId="168" fontId="2" fillId="0" borderId="3" xfId="0" applyNumberFormat="1" applyFont="1" applyFill="1" applyBorder="1" applyAlignment="1">
      <alignment horizontal="center"/>
    </xf>
    <xf numFmtId="168" fontId="2" fillId="0" borderId="7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/>
    </xf>
    <xf numFmtId="0" fontId="1" fillId="0" borderId="6" xfId="0" applyFont="1" applyBorder="1" applyAlignment="1"/>
    <xf numFmtId="0" fontId="1" fillId="0" borderId="5" xfId="0" applyFont="1" applyFill="1" applyBorder="1" applyAlignment="1">
      <alignment horizontal="left"/>
    </xf>
    <xf numFmtId="0" fontId="2" fillId="0" borderId="5" xfId="0" applyFont="1" applyBorder="1"/>
    <xf numFmtId="169" fontId="2" fillId="0" borderId="0" xfId="0" applyNumberFormat="1" applyFont="1" applyFill="1" applyBorder="1" applyAlignment="1">
      <alignment horizontal="center"/>
    </xf>
    <xf numFmtId="169" fontId="2" fillId="0" borderId="6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/>
    <xf numFmtId="0" fontId="2" fillId="0" borderId="0" xfId="0" applyFont="1" applyFill="1"/>
    <xf numFmtId="168" fontId="2" fillId="0" borderId="0" xfId="0" applyNumberFormat="1" applyFont="1" applyFill="1" applyBorder="1" applyAlignment="1">
      <alignment horizontal="center"/>
    </xf>
    <xf numFmtId="168" fontId="2" fillId="0" borderId="6" xfId="0" applyNumberFormat="1" applyFont="1" applyFill="1" applyBorder="1" applyAlignment="1">
      <alignment horizontal="center"/>
    </xf>
    <xf numFmtId="0" fontId="2" fillId="0" borderId="4" xfId="0" applyFont="1" applyBorder="1"/>
    <xf numFmtId="0" fontId="2" fillId="0" borderId="2" xfId="0" applyFont="1" applyBorder="1" applyAlignment="1">
      <alignment horizontal="center"/>
    </xf>
    <xf numFmtId="169" fontId="2" fillId="0" borderId="0" xfId="0" applyNumberFormat="1" applyFont="1" applyBorder="1" applyAlignment="1">
      <alignment horizontal="center"/>
    </xf>
    <xf numFmtId="169" fontId="2" fillId="0" borderId="3" xfId="0" applyNumberFormat="1" applyFont="1" applyBorder="1" applyAlignment="1">
      <alignment horizontal="center"/>
    </xf>
    <xf numFmtId="169" fontId="2" fillId="0" borderId="7" xfId="0" applyNumberFormat="1" applyFont="1" applyBorder="1" applyAlignment="1">
      <alignment horizontal="center"/>
    </xf>
    <xf numFmtId="0" fontId="1" fillId="0" borderId="0" xfId="0" applyFont="1" applyAlignment="1"/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6" xfId="0" applyFont="1" applyBorder="1"/>
    <xf numFmtId="165" fontId="2" fillId="2" borderId="0" xfId="0" applyNumberFormat="1" applyFont="1" applyFill="1" applyAlignment="1">
      <alignment horizontal="lef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1543050</xdr:colOff>
      <xdr:row>13</xdr:row>
      <xdr:rowOff>85725</xdr:rowOff>
    </xdr:from>
    <xdr:to>
      <xdr:col>2</xdr:col>
      <xdr:colOff>1543050</xdr:colOff>
      <xdr:row>16</xdr:row>
      <xdr:rowOff>95250</xdr:rowOff>
    </xdr:to>
    <xdr:pic>
      <xdr:nvPicPr>
        <xdr:cNvPr id="59658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66850" y="2562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704850</xdr:colOff>
      <xdr:row>27</xdr:row>
      <xdr:rowOff>114300</xdr:rowOff>
    </xdr:from>
    <xdr:to>
      <xdr:col>2</xdr:col>
      <xdr:colOff>704850</xdr:colOff>
      <xdr:row>30</xdr:row>
      <xdr:rowOff>114300</xdr:rowOff>
    </xdr:to>
    <xdr:pic>
      <xdr:nvPicPr>
        <xdr:cNvPr id="5965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66825" y="5257800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733425</xdr:colOff>
      <xdr:row>19</xdr:row>
      <xdr:rowOff>104775</xdr:rowOff>
    </xdr:from>
    <xdr:to>
      <xdr:col>2</xdr:col>
      <xdr:colOff>733425</xdr:colOff>
      <xdr:row>22</xdr:row>
      <xdr:rowOff>142875</xdr:rowOff>
    </xdr:to>
    <xdr:pic>
      <xdr:nvPicPr>
        <xdr:cNvPr id="5966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95400" y="4486275"/>
          <a:ext cx="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1381125</xdr:colOff>
      <xdr:row>13</xdr:row>
      <xdr:rowOff>19050</xdr:rowOff>
    </xdr:from>
    <xdr:to>
      <xdr:col>2</xdr:col>
      <xdr:colOff>1381125</xdr:colOff>
      <xdr:row>16</xdr:row>
      <xdr:rowOff>95250</xdr:rowOff>
    </xdr:to>
    <xdr:pic>
      <xdr:nvPicPr>
        <xdr:cNvPr id="59661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66850" y="2495550"/>
          <a:ext cx="0" cy="561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1543050</xdr:colOff>
      <xdr:row>19</xdr:row>
      <xdr:rowOff>85725</xdr:rowOff>
    </xdr:from>
    <xdr:to>
      <xdr:col>2</xdr:col>
      <xdr:colOff>1543050</xdr:colOff>
      <xdr:row>22</xdr:row>
      <xdr:rowOff>95250</xdr:rowOff>
    </xdr:to>
    <xdr:pic>
      <xdr:nvPicPr>
        <xdr:cNvPr id="59662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66850" y="46577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1381125</xdr:colOff>
      <xdr:row>19</xdr:row>
      <xdr:rowOff>19050</xdr:rowOff>
    </xdr:from>
    <xdr:to>
      <xdr:col>2</xdr:col>
      <xdr:colOff>1381125</xdr:colOff>
      <xdr:row>22</xdr:row>
      <xdr:rowOff>95250</xdr:rowOff>
    </xdr:to>
    <xdr:pic>
      <xdr:nvPicPr>
        <xdr:cNvPr id="59663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66850" y="4591050"/>
          <a:ext cx="0" cy="561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1543050</xdr:colOff>
      <xdr:row>9</xdr:row>
      <xdr:rowOff>85725</xdr:rowOff>
    </xdr:from>
    <xdr:to>
      <xdr:col>2</xdr:col>
      <xdr:colOff>1543050</xdr:colOff>
      <xdr:row>12</xdr:row>
      <xdr:rowOff>95250</xdr:rowOff>
    </xdr:to>
    <xdr:pic>
      <xdr:nvPicPr>
        <xdr:cNvPr id="59664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66850" y="19907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733425</xdr:colOff>
      <xdr:row>14</xdr:row>
      <xdr:rowOff>104775</xdr:rowOff>
    </xdr:from>
    <xdr:to>
      <xdr:col>2</xdr:col>
      <xdr:colOff>733425</xdr:colOff>
      <xdr:row>17</xdr:row>
      <xdr:rowOff>142875</xdr:rowOff>
    </xdr:to>
    <xdr:pic>
      <xdr:nvPicPr>
        <xdr:cNvPr id="5966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95400" y="3343275"/>
          <a:ext cx="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1381125</xdr:colOff>
      <xdr:row>9</xdr:row>
      <xdr:rowOff>19050</xdr:rowOff>
    </xdr:from>
    <xdr:to>
      <xdr:col>2</xdr:col>
      <xdr:colOff>1381125</xdr:colOff>
      <xdr:row>12</xdr:row>
      <xdr:rowOff>95250</xdr:rowOff>
    </xdr:to>
    <xdr:pic>
      <xdr:nvPicPr>
        <xdr:cNvPr id="59666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66850" y="1924050"/>
          <a:ext cx="0" cy="561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1543050</xdr:colOff>
      <xdr:row>13</xdr:row>
      <xdr:rowOff>85725</xdr:rowOff>
    </xdr:from>
    <xdr:to>
      <xdr:col>2</xdr:col>
      <xdr:colOff>1543050</xdr:colOff>
      <xdr:row>16</xdr:row>
      <xdr:rowOff>95250</xdr:rowOff>
    </xdr:to>
    <xdr:pic>
      <xdr:nvPicPr>
        <xdr:cNvPr id="11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66850" y="25622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704850</xdr:colOff>
      <xdr:row>27</xdr:row>
      <xdr:rowOff>114300</xdr:rowOff>
    </xdr:from>
    <xdr:to>
      <xdr:col>2</xdr:col>
      <xdr:colOff>704850</xdr:colOff>
      <xdr:row>30</xdr:row>
      <xdr:rowOff>114300</xdr:rowOff>
    </xdr:to>
    <xdr:pic>
      <xdr:nvPicPr>
        <xdr:cNvPr id="1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66825" y="5257800"/>
          <a:ext cx="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733425</xdr:colOff>
      <xdr:row>19</xdr:row>
      <xdr:rowOff>104775</xdr:rowOff>
    </xdr:from>
    <xdr:to>
      <xdr:col>2</xdr:col>
      <xdr:colOff>733425</xdr:colOff>
      <xdr:row>22</xdr:row>
      <xdr:rowOff>142875</xdr:rowOff>
    </xdr:to>
    <xdr:pic>
      <xdr:nvPicPr>
        <xdr:cNvPr id="1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95400" y="4486275"/>
          <a:ext cx="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1381125</xdr:colOff>
      <xdr:row>13</xdr:row>
      <xdr:rowOff>19050</xdr:rowOff>
    </xdr:from>
    <xdr:to>
      <xdr:col>2</xdr:col>
      <xdr:colOff>1381125</xdr:colOff>
      <xdr:row>16</xdr:row>
      <xdr:rowOff>95250</xdr:rowOff>
    </xdr:to>
    <xdr:pic>
      <xdr:nvPicPr>
        <xdr:cNvPr id="14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66850" y="2495550"/>
          <a:ext cx="0" cy="561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1543050</xdr:colOff>
      <xdr:row>19</xdr:row>
      <xdr:rowOff>85725</xdr:rowOff>
    </xdr:from>
    <xdr:to>
      <xdr:col>2</xdr:col>
      <xdr:colOff>1543050</xdr:colOff>
      <xdr:row>22</xdr:row>
      <xdr:rowOff>95250</xdr:rowOff>
    </xdr:to>
    <xdr:pic>
      <xdr:nvPicPr>
        <xdr:cNvPr id="15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66850" y="46577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1381125</xdr:colOff>
      <xdr:row>19</xdr:row>
      <xdr:rowOff>19050</xdr:rowOff>
    </xdr:from>
    <xdr:to>
      <xdr:col>2</xdr:col>
      <xdr:colOff>1381125</xdr:colOff>
      <xdr:row>22</xdr:row>
      <xdr:rowOff>95250</xdr:rowOff>
    </xdr:to>
    <xdr:pic>
      <xdr:nvPicPr>
        <xdr:cNvPr id="16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66850" y="4591050"/>
          <a:ext cx="0" cy="561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1543050</xdr:colOff>
      <xdr:row>9</xdr:row>
      <xdr:rowOff>85725</xdr:rowOff>
    </xdr:from>
    <xdr:to>
      <xdr:col>2</xdr:col>
      <xdr:colOff>1543050</xdr:colOff>
      <xdr:row>12</xdr:row>
      <xdr:rowOff>95250</xdr:rowOff>
    </xdr:to>
    <xdr:pic>
      <xdr:nvPicPr>
        <xdr:cNvPr id="17" name="Picture 5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66850" y="199072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733425</xdr:colOff>
      <xdr:row>14</xdr:row>
      <xdr:rowOff>104775</xdr:rowOff>
    </xdr:from>
    <xdr:to>
      <xdr:col>2</xdr:col>
      <xdr:colOff>733425</xdr:colOff>
      <xdr:row>17</xdr:row>
      <xdr:rowOff>142875</xdr:rowOff>
    </xdr:to>
    <xdr:pic>
      <xdr:nvPicPr>
        <xdr:cNvPr id="18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95400" y="3343275"/>
          <a:ext cx="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1381125</xdr:colOff>
      <xdr:row>9</xdr:row>
      <xdr:rowOff>19050</xdr:rowOff>
    </xdr:from>
    <xdr:to>
      <xdr:col>2</xdr:col>
      <xdr:colOff>1381125</xdr:colOff>
      <xdr:row>12</xdr:row>
      <xdr:rowOff>95250</xdr:rowOff>
    </xdr:to>
    <xdr:pic>
      <xdr:nvPicPr>
        <xdr:cNvPr id="19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466850" y="1924050"/>
          <a:ext cx="0" cy="561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647703</xdr:colOff>
      <xdr:row>33</xdr:row>
      <xdr:rowOff>66676</xdr:rowOff>
    </xdr:from>
    <xdr:to>
      <xdr:col>8</xdr:col>
      <xdr:colOff>340210</xdr:colOff>
      <xdr:row>51</xdr:row>
      <xdr:rowOff>21535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09678" y="5924551"/>
          <a:ext cx="4245457" cy="2869509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32</xdr:row>
      <xdr:rowOff>85726</xdr:rowOff>
    </xdr:from>
    <xdr:to>
      <xdr:col>9</xdr:col>
      <xdr:colOff>323358</xdr:colOff>
      <xdr:row>51</xdr:row>
      <xdr:rowOff>98122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075" y="5629276"/>
          <a:ext cx="4771533" cy="3088972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3"/>
  <sheetViews>
    <sheetView tabSelected="1" zoomScaleNormal="100" workbookViewId="0">
      <selection activeCell="C9" sqref="C9"/>
    </sheetView>
  </sheetViews>
  <sheetFormatPr defaultColWidth="9.1796875" defaultRowHeight="13.45" x14ac:dyDescent="0.3"/>
  <cols>
    <col min="1" max="1" width="2.6328125" style="3" customWidth="1"/>
    <col min="2" max="2" width="5.7265625" style="3" customWidth="1"/>
    <col min="3" max="3" width="24.7265625" style="3" customWidth="1"/>
    <col min="4" max="4" width="16.7265625" style="3" customWidth="1"/>
    <col min="5" max="6" width="20.7265625" style="3" customWidth="1"/>
    <col min="7" max="16384" width="9.1796875" style="3"/>
  </cols>
  <sheetData>
    <row r="2" spans="2:6" x14ac:dyDescent="0.3">
      <c r="B2" s="1" t="str">
        <f ca="1">MID(CELL("filename"),SEARCH("[",CELL("filename"))+1, SEARCH("]",CELL("filename"))-SEARCH("[",CELL("filename"))-1)</f>
        <v>you-try-it-06.xlsx</v>
      </c>
      <c r="C2" s="2"/>
      <c r="D2" s="2"/>
      <c r="E2" s="2"/>
      <c r="F2" s="65"/>
    </row>
    <row r="3" spans="2:6" x14ac:dyDescent="0.3">
      <c r="B3" s="4" t="s">
        <v>2</v>
      </c>
      <c r="C3" s="5">
        <v>42577</v>
      </c>
      <c r="D3" s="6"/>
      <c r="E3" s="6"/>
      <c r="F3" s="66"/>
    </row>
    <row r="4" spans="2:6" x14ac:dyDescent="0.3">
      <c r="B4" s="7"/>
      <c r="C4" s="6"/>
      <c r="D4" s="6"/>
      <c r="E4" s="6"/>
      <c r="F4" s="48"/>
    </row>
    <row r="5" spans="2:6" x14ac:dyDescent="0.3">
      <c r="B5" s="7"/>
      <c r="C5" s="8" t="s">
        <v>141</v>
      </c>
      <c r="D5" s="6"/>
      <c r="E5" s="6"/>
      <c r="F5" s="48"/>
    </row>
    <row r="6" spans="2:6" x14ac:dyDescent="0.3">
      <c r="B6" s="7"/>
      <c r="C6" s="3" t="s">
        <v>139</v>
      </c>
      <c r="D6" s="6"/>
      <c r="E6" s="6"/>
      <c r="F6" s="48"/>
    </row>
    <row r="7" spans="2:6" x14ac:dyDescent="0.3">
      <c r="B7" s="7"/>
      <c r="C7" s="8" t="s">
        <v>140</v>
      </c>
      <c r="D7" s="8"/>
      <c r="E7" s="6"/>
      <c r="F7" s="48"/>
    </row>
    <row r="8" spans="2:6" x14ac:dyDescent="0.3">
      <c r="B8" s="7"/>
      <c r="C8" s="6" t="s">
        <v>142</v>
      </c>
      <c r="D8" s="6"/>
      <c r="E8" s="6"/>
      <c r="F8" s="48"/>
    </row>
    <row r="9" spans="2:6" x14ac:dyDescent="0.3">
      <c r="B9" s="7"/>
      <c r="C9" s="6"/>
      <c r="D9" s="6"/>
      <c r="E9" s="6"/>
      <c r="F9" s="48"/>
    </row>
    <row r="10" spans="2:6" x14ac:dyDescent="0.3">
      <c r="B10" s="7"/>
      <c r="C10" s="6"/>
      <c r="D10" s="6"/>
      <c r="E10" s="6"/>
      <c r="F10" s="48"/>
    </row>
    <row r="11" spans="2:6" x14ac:dyDescent="0.3">
      <c r="B11" s="7"/>
      <c r="C11" s="9" t="s">
        <v>0</v>
      </c>
      <c r="D11" s="6"/>
      <c r="E11" s="6"/>
      <c r="F11" s="48"/>
    </row>
    <row r="12" spans="2:6" x14ac:dyDescent="0.3">
      <c r="B12" s="7"/>
      <c r="C12" s="6" t="s">
        <v>5</v>
      </c>
      <c r="D12" s="6" t="s">
        <v>6</v>
      </c>
      <c r="E12" s="6"/>
      <c r="F12" s="48"/>
    </row>
    <row r="13" spans="2:6" x14ac:dyDescent="0.3">
      <c r="B13" s="7"/>
      <c r="C13" s="6" t="s">
        <v>17</v>
      </c>
      <c r="D13" s="6" t="s">
        <v>18</v>
      </c>
      <c r="E13" s="6"/>
      <c r="F13" s="48"/>
    </row>
    <row r="14" spans="2:6" x14ac:dyDescent="0.3">
      <c r="B14" s="7"/>
      <c r="C14" s="6" t="s">
        <v>19</v>
      </c>
      <c r="D14" s="3" t="s">
        <v>20</v>
      </c>
      <c r="E14" s="6"/>
      <c r="F14" s="48"/>
    </row>
    <row r="15" spans="2:6" x14ac:dyDescent="0.3">
      <c r="B15" s="7"/>
      <c r="C15" s="6" t="s">
        <v>21</v>
      </c>
      <c r="D15" s="6" t="s">
        <v>22</v>
      </c>
      <c r="E15" s="6"/>
      <c r="F15" s="48"/>
    </row>
    <row r="16" spans="2:6" x14ac:dyDescent="0.3">
      <c r="B16" s="7"/>
      <c r="C16" s="6" t="s">
        <v>23</v>
      </c>
      <c r="D16" s="3" t="s">
        <v>24</v>
      </c>
      <c r="E16" s="6"/>
      <c r="F16" s="48"/>
    </row>
    <row r="17" spans="2:6" x14ac:dyDescent="0.3">
      <c r="B17" s="7"/>
      <c r="C17" s="6"/>
      <c r="D17" s="6"/>
      <c r="E17" s="6"/>
      <c r="F17" s="48"/>
    </row>
    <row r="18" spans="2:6" x14ac:dyDescent="0.3">
      <c r="B18" s="7"/>
      <c r="C18" s="6"/>
      <c r="D18" s="6"/>
      <c r="E18" s="6"/>
      <c r="F18" s="48"/>
    </row>
    <row r="19" spans="2:6" x14ac:dyDescent="0.3">
      <c r="B19" s="7"/>
      <c r="C19" s="6"/>
      <c r="D19" s="6"/>
      <c r="E19" s="6"/>
      <c r="F19" s="48"/>
    </row>
    <row r="20" spans="2:6" x14ac:dyDescent="0.3">
      <c r="B20" s="7"/>
      <c r="C20" s="6"/>
      <c r="D20" s="6"/>
      <c r="E20" s="6"/>
      <c r="F20" s="48"/>
    </row>
    <row r="21" spans="2:6" x14ac:dyDescent="0.3">
      <c r="B21" s="7"/>
      <c r="C21" s="10" t="s">
        <v>1</v>
      </c>
      <c r="D21" s="6"/>
      <c r="E21" s="6"/>
      <c r="F21" s="48"/>
    </row>
    <row r="22" spans="2:6" x14ac:dyDescent="0.3">
      <c r="B22" s="7"/>
      <c r="C22" s="6" t="s">
        <v>25</v>
      </c>
      <c r="D22" s="6"/>
      <c r="E22" s="6"/>
      <c r="F22" s="67"/>
    </row>
    <row r="23" spans="2:6" x14ac:dyDescent="0.3">
      <c r="B23" s="7"/>
      <c r="C23" s="6" t="s">
        <v>12</v>
      </c>
      <c r="D23" s="6"/>
      <c r="E23" s="6"/>
      <c r="F23" s="68"/>
    </row>
    <row r="24" spans="2:6" x14ac:dyDescent="0.3">
      <c r="B24" s="7"/>
      <c r="C24" s="6" t="s">
        <v>26</v>
      </c>
      <c r="D24" s="6"/>
      <c r="E24" s="11"/>
      <c r="F24" s="48"/>
    </row>
    <row r="25" spans="2:6" x14ac:dyDescent="0.3">
      <c r="B25" s="7"/>
      <c r="C25" s="6"/>
      <c r="D25" s="6"/>
      <c r="E25" s="6"/>
      <c r="F25" s="48"/>
    </row>
    <row r="26" spans="2:6" ht="14.55" x14ac:dyDescent="0.35">
      <c r="B26" s="7"/>
      <c r="C26" s="6" t="s">
        <v>9</v>
      </c>
      <c r="D26" s="6"/>
      <c r="E26" s="6"/>
      <c r="F26" s="48"/>
    </row>
    <row r="27" spans="2:6" x14ac:dyDescent="0.3">
      <c r="B27" s="7"/>
      <c r="C27" s="12" t="s">
        <v>8</v>
      </c>
      <c r="D27" s="6"/>
      <c r="E27" s="6"/>
      <c r="F27" s="48"/>
    </row>
    <row r="28" spans="2:6" ht="14.55" x14ac:dyDescent="0.35">
      <c r="B28" s="7"/>
      <c r="C28" s="13" t="s">
        <v>10</v>
      </c>
      <c r="D28" s="6"/>
      <c r="E28" s="6"/>
      <c r="F28" s="68"/>
    </row>
    <row r="29" spans="2:6" x14ac:dyDescent="0.3">
      <c r="B29" s="7"/>
      <c r="C29" s="12" t="s">
        <v>11</v>
      </c>
      <c r="D29" s="6"/>
      <c r="E29" s="6"/>
      <c r="F29" s="67"/>
    </row>
    <row r="30" spans="2:6" x14ac:dyDescent="0.3">
      <c r="B30" s="7"/>
      <c r="C30" s="6"/>
      <c r="D30" s="6"/>
      <c r="E30" s="6"/>
      <c r="F30" s="67"/>
    </row>
    <row r="31" spans="2:6" x14ac:dyDescent="0.3">
      <c r="B31" s="7"/>
      <c r="C31" s="8"/>
      <c r="D31" s="6"/>
      <c r="E31" s="6"/>
      <c r="F31" s="48"/>
    </row>
    <row r="32" spans="2:6" x14ac:dyDescent="0.3">
      <c r="B32" s="7"/>
      <c r="C32" s="8"/>
      <c r="D32" s="6"/>
      <c r="E32" s="6"/>
      <c r="F32" s="48"/>
    </row>
    <row r="33" spans="2:6" x14ac:dyDescent="0.3">
      <c r="B33" s="7"/>
      <c r="C33" s="8"/>
      <c r="D33" s="6"/>
      <c r="E33" s="6"/>
      <c r="F33" s="48"/>
    </row>
    <row r="34" spans="2:6" x14ac:dyDescent="0.3">
      <c r="B34" s="7"/>
      <c r="C34" s="6"/>
      <c r="D34" s="6"/>
      <c r="E34" s="6"/>
      <c r="F34" s="48"/>
    </row>
    <row r="35" spans="2:6" x14ac:dyDescent="0.3">
      <c r="B35" s="7"/>
      <c r="C35" s="6"/>
      <c r="D35" s="6"/>
      <c r="E35" s="6"/>
      <c r="F35" s="48"/>
    </row>
    <row r="36" spans="2:6" x14ac:dyDescent="0.3">
      <c r="B36" s="7"/>
      <c r="C36" s="6"/>
      <c r="D36" s="6"/>
      <c r="E36" s="6"/>
      <c r="F36" s="48"/>
    </row>
    <row r="37" spans="2:6" x14ac:dyDescent="0.3">
      <c r="B37" s="7"/>
      <c r="C37" s="6"/>
      <c r="D37" s="6"/>
      <c r="E37" s="6"/>
      <c r="F37" s="48"/>
    </row>
    <row r="38" spans="2:6" x14ac:dyDescent="0.3">
      <c r="B38" s="7"/>
      <c r="C38" s="6"/>
      <c r="D38" s="6"/>
      <c r="E38" s="6"/>
      <c r="F38" s="48"/>
    </row>
    <row r="39" spans="2:6" x14ac:dyDescent="0.3">
      <c r="B39" s="7"/>
      <c r="C39" s="6"/>
      <c r="D39" s="6"/>
      <c r="E39" s="6"/>
      <c r="F39" s="48"/>
    </row>
    <row r="40" spans="2:6" x14ac:dyDescent="0.3">
      <c r="B40" s="14"/>
      <c r="C40" s="15"/>
      <c r="D40" s="15"/>
      <c r="E40" s="15"/>
      <c r="F40" s="69"/>
    </row>
    <row r="41" spans="2:6" x14ac:dyDescent="0.3">
      <c r="C41" s="16"/>
    </row>
    <row r="42" spans="2:6" x14ac:dyDescent="0.3">
      <c r="C42" s="16"/>
    </row>
    <row r="43" spans="2:6" x14ac:dyDescent="0.3">
      <c r="C43" s="16"/>
    </row>
  </sheetData>
  <pageMargins left="0.7" right="0.7" top="0.75" bottom="0.75" header="0.3" footer="0.3"/>
  <pageSetup orientation="portrait" r:id="rId1"/>
  <headerFooter>
    <oddHeader>&amp;L&amp;A&amp;R&amp;F</oddHeader>
    <oddFooter>&amp;LBrian M. Tissue&amp;Rpage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3"/>
  <sheetViews>
    <sheetView zoomScaleNormal="100" workbookViewId="0">
      <selection activeCell="B3" sqref="B3"/>
    </sheetView>
  </sheetViews>
  <sheetFormatPr defaultColWidth="9.1796875" defaultRowHeight="13.45" x14ac:dyDescent="0.3"/>
  <cols>
    <col min="1" max="1" width="2.6328125" style="19" customWidth="1"/>
    <col min="2" max="2" width="5.7265625" style="18" customWidth="1"/>
    <col min="3" max="3" width="16.7265625" style="18" customWidth="1"/>
    <col min="4" max="9" width="10.7265625" style="18" customWidth="1"/>
    <col min="10" max="10" width="5.7265625" style="19" customWidth="1"/>
    <col min="11" max="11" width="9.1796875" style="19"/>
    <col min="12" max="12" width="11.26953125" style="19" bestFit="1" customWidth="1"/>
    <col min="13" max="14" width="9.1796875" style="19"/>
    <col min="15" max="15" width="12.54296875" style="19" customWidth="1"/>
    <col min="16" max="16384" width="9.1796875" style="19"/>
  </cols>
  <sheetData>
    <row r="2" spans="2:18" x14ac:dyDescent="0.3">
      <c r="B2" s="35" t="s">
        <v>27</v>
      </c>
      <c r="C2" s="55"/>
      <c r="D2" s="56" t="s">
        <v>81</v>
      </c>
      <c r="E2" s="55"/>
      <c r="F2" s="55"/>
      <c r="G2" s="55"/>
      <c r="H2" s="55"/>
      <c r="I2" s="57"/>
      <c r="K2" s="3"/>
      <c r="L2" s="79"/>
      <c r="M2" s="80"/>
      <c r="N2" s="80"/>
      <c r="O2" s="81"/>
      <c r="P2" s="82"/>
      <c r="Q2" s="80"/>
      <c r="R2" s="80"/>
    </row>
    <row r="3" spans="2:18" x14ac:dyDescent="0.3">
      <c r="B3" s="20"/>
      <c r="C3" s="20"/>
      <c r="D3" s="20"/>
      <c r="E3" s="20"/>
      <c r="F3" s="20"/>
      <c r="G3" s="20"/>
      <c r="H3" s="20"/>
      <c r="I3" s="20"/>
      <c r="M3" s="83"/>
      <c r="N3" s="83"/>
      <c r="O3" s="49"/>
      <c r="P3" s="84"/>
      <c r="Q3" s="83"/>
      <c r="R3" s="83"/>
    </row>
    <row r="4" spans="2:18" x14ac:dyDescent="0.3">
      <c r="B4" s="106" t="s">
        <v>33</v>
      </c>
      <c r="C4" s="20"/>
      <c r="D4" s="20"/>
      <c r="E4" s="20"/>
      <c r="F4" s="20"/>
      <c r="G4" s="20"/>
      <c r="H4" s="20"/>
      <c r="I4" s="20"/>
      <c r="M4" s="83"/>
      <c r="N4" s="83"/>
      <c r="O4" s="49"/>
      <c r="P4" s="84"/>
      <c r="Q4" s="83"/>
      <c r="R4" s="83"/>
    </row>
    <row r="5" spans="2:18" x14ac:dyDescent="0.3">
      <c r="B5" s="85"/>
      <c r="C5" s="20"/>
      <c r="D5" s="20"/>
      <c r="E5" s="20"/>
      <c r="F5" s="20"/>
      <c r="G5" s="20"/>
      <c r="H5" s="20"/>
      <c r="I5" s="20"/>
      <c r="M5" s="83"/>
      <c r="N5" s="83"/>
      <c r="O5" s="49"/>
      <c r="P5" s="84"/>
      <c r="Q5" s="83"/>
      <c r="R5" s="83"/>
    </row>
    <row r="6" spans="2:18" ht="15.6" x14ac:dyDescent="0.35">
      <c r="B6" s="29" t="s">
        <v>3</v>
      </c>
      <c r="C6" s="20" t="s">
        <v>80</v>
      </c>
      <c r="D6" s="20"/>
      <c r="E6" s="20"/>
      <c r="F6" s="20"/>
      <c r="G6" s="20"/>
      <c r="H6" s="20"/>
      <c r="I6" s="20"/>
      <c r="M6" s="83"/>
      <c r="N6" s="83"/>
      <c r="Q6" s="83"/>
      <c r="R6" s="83"/>
    </row>
    <row r="7" spans="2:18" ht="14.55" x14ac:dyDescent="0.35">
      <c r="B7" s="29"/>
      <c r="C7" s="85" t="s">
        <v>52</v>
      </c>
      <c r="D7" s="20"/>
      <c r="E7" s="20"/>
      <c r="F7" s="20"/>
      <c r="G7" s="20"/>
      <c r="H7" s="20"/>
      <c r="I7" s="20"/>
      <c r="K7" s="86"/>
      <c r="L7" s="87"/>
      <c r="M7" s="83"/>
      <c r="N7" s="83"/>
      <c r="Q7" s="83"/>
      <c r="R7" s="83"/>
    </row>
    <row r="8" spans="2:18" x14ac:dyDescent="0.3">
      <c r="B8" s="57"/>
      <c r="C8" s="57"/>
      <c r="D8" s="57"/>
      <c r="E8" s="57"/>
      <c r="F8" s="57"/>
      <c r="G8" s="57"/>
      <c r="H8" s="57"/>
      <c r="I8" s="57"/>
      <c r="K8" s="86"/>
      <c r="L8" s="87"/>
      <c r="M8" s="83"/>
      <c r="N8" s="83"/>
      <c r="Q8" s="83"/>
      <c r="R8" s="83"/>
    </row>
    <row r="9" spans="2:18" ht="15.6" x14ac:dyDescent="0.35">
      <c r="B9" s="29" t="s">
        <v>4</v>
      </c>
      <c r="C9" s="20" t="s">
        <v>59</v>
      </c>
      <c r="D9" s="20"/>
      <c r="E9" s="20"/>
      <c r="F9" s="20"/>
      <c r="G9" s="20"/>
      <c r="H9" s="20"/>
      <c r="I9" s="20"/>
      <c r="K9" s="86"/>
      <c r="L9" s="87"/>
      <c r="M9" s="83"/>
      <c r="N9" s="83"/>
      <c r="Q9" s="83"/>
      <c r="R9" s="83"/>
    </row>
    <row r="10" spans="2:18" x14ac:dyDescent="0.3">
      <c r="B10" s="29"/>
      <c r="C10" s="20" t="s">
        <v>60</v>
      </c>
      <c r="D10" s="20"/>
      <c r="E10" s="20"/>
      <c r="F10" s="20"/>
      <c r="G10" s="20"/>
      <c r="H10" s="20"/>
      <c r="I10" s="20"/>
      <c r="K10" s="86"/>
      <c r="L10" s="87"/>
      <c r="M10" s="83"/>
      <c r="N10" s="83"/>
      <c r="Q10" s="83"/>
      <c r="R10" s="83"/>
    </row>
    <row r="11" spans="2:18" x14ac:dyDescent="0.3">
      <c r="B11" s="57"/>
      <c r="C11" s="57"/>
      <c r="D11" s="57"/>
      <c r="E11" s="57"/>
      <c r="F11" s="57"/>
      <c r="G11" s="57"/>
      <c r="H11" s="57"/>
      <c r="I11" s="57"/>
      <c r="K11" s="88"/>
      <c r="L11" s="89"/>
      <c r="M11" s="83"/>
      <c r="N11" s="83"/>
      <c r="Q11" s="90"/>
      <c r="R11" s="83"/>
    </row>
    <row r="12" spans="2:18" x14ac:dyDescent="0.3">
      <c r="B12" s="59"/>
      <c r="C12" s="59"/>
      <c r="D12" s="59"/>
      <c r="E12" s="59"/>
      <c r="F12" s="59"/>
      <c r="G12" s="59"/>
      <c r="H12" s="59"/>
      <c r="I12" s="59"/>
      <c r="K12" s="86"/>
      <c r="L12" s="87"/>
      <c r="M12" s="83"/>
      <c r="N12" s="83"/>
      <c r="Q12" s="83"/>
      <c r="R12" s="83"/>
    </row>
    <row r="13" spans="2:18" ht="14.55" x14ac:dyDescent="0.35">
      <c r="B13" s="19"/>
      <c r="C13" s="51" t="s">
        <v>16</v>
      </c>
      <c r="D13" s="96" t="s">
        <v>56</v>
      </c>
      <c r="E13" s="96" t="s">
        <v>57</v>
      </c>
      <c r="G13" s="19"/>
      <c r="H13" s="19"/>
      <c r="I13" s="19"/>
      <c r="K13" s="3"/>
      <c r="L13" s="3"/>
      <c r="M13" s="3"/>
      <c r="N13" s="3"/>
      <c r="Q13" s="3"/>
      <c r="R13" s="3"/>
    </row>
    <row r="14" spans="2:18" x14ac:dyDescent="0.3">
      <c r="B14" s="19"/>
      <c r="C14" s="18" t="s">
        <v>37</v>
      </c>
      <c r="D14" s="70">
        <v>1.7499999999999998E-5</v>
      </c>
      <c r="E14" s="73">
        <f>-LOG(D14)</f>
        <v>4.7569619513137056</v>
      </c>
      <c r="G14" s="19"/>
      <c r="H14" s="19"/>
      <c r="K14" s="86"/>
      <c r="L14" s="86"/>
      <c r="M14" s="87"/>
      <c r="N14" s="86"/>
      <c r="Q14" s="3"/>
      <c r="R14" s="3"/>
    </row>
    <row r="15" spans="2:18" x14ac:dyDescent="0.3">
      <c r="B15" s="19"/>
      <c r="C15" s="25" t="s">
        <v>44</v>
      </c>
      <c r="D15" s="17">
        <v>1.3600000000000001E-3</v>
      </c>
      <c r="E15" s="73">
        <f t="shared" ref="E15:E16" si="0">-LOG(D15)</f>
        <v>2.8664610916297826</v>
      </c>
      <c r="F15" s="25"/>
      <c r="G15" s="25"/>
      <c r="H15" s="25"/>
      <c r="K15" s="3"/>
      <c r="L15" s="3"/>
      <c r="M15" s="3"/>
      <c r="N15" s="3"/>
      <c r="Q15" s="3"/>
      <c r="R15" s="3"/>
    </row>
    <row r="16" spans="2:18" x14ac:dyDescent="0.3">
      <c r="B16" s="19"/>
      <c r="C16" s="25" t="s">
        <v>43</v>
      </c>
      <c r="D16" s="17">
        <v>4.4699999999999997E-2</v>
      </c>
      <c r="E16" s="73">
        <f t="shared" si="0"/>
        <v>1.3496924768680636</v>
      </c>
      <c r="F16" s="36"/>
      <c r="G16" s="25"/>
      <c r="H16" s="25"/>
      <c r="K16" s="88"/>
      <c r="L16" s="89"/>
      <c r="M16" s="87"/>
      <c r="N16" s="3"/>
      <c r="Q16" s="3"/>
      <c r="R16" s="3"/>
    </row>
    <row r="17" spans="2:18" x14ac:dyDescent="0.3">
      <c r="B17" s="19"/>
      <c r="C17" s="28"/>
      <c r="D17" s="28"/>
      <c r="E17" s="31"/>
      <c r="F17" s="34"/>
      <c r="G17" s="27"/>
      <c r="H17" s="30"/>
      <c r="I17" s="25"/>
    </row>
    <row r="18" spans="2:18" ht="14.55" x14ac:dyDescent="0.35">
      <c r="B18" s="58" t="s">
        <v>31</v>
      </c>
      <c r="C18" s="19"/>
      <c r="D18" s="19"/>
      <c r="E18" s="19"/>
      <c r="F18" s="19"/>
      <c r="G18" s="19"/>
      <c r="H18" s="19"/>
      <c r="I18" s="19"/>
      <c r="K18" s="91" t="s">
        <v>32</v>
      </c>
      <c r="L18" s="71"/>
      <c r="M18" s="71"/>
      <c r="N18" s="71"/>
      <c r="O18" s="71"/>
      <c r="P18" s="71"/>
      <c r="Q18" s="107" t="s">
        <v>53</v>
      </c>
      <c r="R18" s="108">
        <v>1.0099999999999999E-14</v>
      </c>
    </row>
    <row r="19" spans="2:18" x14ac:dyDescent="0.3">
      <c r="B19" s="77"/>
      <c r="C19" s="113"/>
      <c r="D19" s="78"/>
      <c r="E19" s="78"/>
      <c r="F19" s="78"/>
      <c r="G19" s="78" t="s">
        <v>54</v>
      </c>
      <c r="H19" s="110" t="s">
        <v>42</v>
      </c>
      <c r="I19" s="53" t="s">
        <v>58</v>
      </c>
      <c r="K19" s="109" t="s">
        <v>55</v>
      </c>
      <c r="L19" s="72"/>
      <c r="M19" s="72"/>
      <c r="N19" s="93"/>
      <c r="O19" s="94"/>
      <c r="P19" s="71"/>
      <c r="Q19" s="95"/>
      <c r="R19" s="95"/>
    </row>
    <row r="20" spans="2:18" ht="15.6" x14ac:dyDescent="0.35">
      <c r="B20" s="22" t="s">
        <v>7</v>
      </c>
      <c r="C20" s="114"/>
      <c r="D20" s="96" t="s">
        <v>45</v>
      </c>
      <c r="E20" s="96" t="s">
        <v>46</v>
      </c>
      <c r="F20" s="96" t="s">
        <v>47</v>
      </c>
      <c r="G20" s="97" t="s">
        <v>14</v>
      </c>
      <c r="H20" s="97" t="s">
        <v>14</v>
      </c>
      <c r="I20" s="98" t="s">
        <v>14</v>
      </c>
      <c r="K20" s="93" t="s">
        <v>48</v>
      </c>
      <c r="L20" s="93" t="s">
        <v>49</v>
      </c>
      <c r="M20" s="93" t="s">
        <v>50</v>
      </c>
      <c r="N20" s="93" t="s">
        <v>38</v>
      </c>
      <c r="O20" s="93" t="s">
        <v>39</v>
      </c>
      <c r="P20" s="93" t="s">
        <v>40</v>
      </c>
      <c r="Q20" s="93" t="s">
        <v>41</v>
      </c>
      <c r="R20" s="93" t="s">
        <v>51</v>
      </c>
    </row>
    <row r="21" spans="2:18" x14ac:dyDescent="0.3">
      <c r="B21" s="21">
        <v>1</v>
      </c>
      <c r="C21" s="74" t="s">
        <v>37</v>
      </c>
      <c r="D21" s="99">
        <f t="shared" ref="D21:D32" si="1">VLOOKUP(C21,$C$14:$D$16,2,FALSE)</f>
        <v>1.7499999999999998E-5</v>
      </c>
      <c r="E21" s="99">
        <v>0.1</v>
      </c>
      <c r="F21" s="99">
        <v>0.1</v>
      </c>
      <c r="G21" s="60"/>
      <c r="H21" s="111">
        <f t="shared" ref="H21:H32" si="2">-LOG(-2*SQRT($N21)*COS(($Q21+2*PI())/3)-$K21/3)</f>
        <v>4.7571138960278851</v>
      </c>
      <c r="I21" s="115"/>
      <c r="K21" s="101">
        <f>D21+F21</f>
        <v>0.10001750000000001</v>
      </c>
      <c r="L21" s="93">
        <f t="shared" ref="L21:L32" si="3">-(D21*E21+$R$18)</f>
        <v>-1.7500000100999999E-6</v>
      </c>
      <c r="M21" s="101">
        <f t="shared" ref="M21:M32" si="4">-D21*$R$18</f>
        <v>-1.7674999999999997E-19</v>
      </c>
      <c r="N21" s="93">
        <f>(K21^2-3*L21)/9</f>
        <v>1.1120833673644781E-3</v>
      </c>
      <c r="O21" s="93">
        <f>(2*K21^3-9*K21*L21+27*M21)/54</f>
        <v>3.7085656655459373E-5</v>
      </c>
      <c r="P21" s="93">
        <f>N21^3-O21^2</f>
        <v>2.8386257674552137E-16</v>
      </c>
      <c r="Q21" s="93">
        <f>ACOS(O21/SQRT(N21^3))</f>
        <v>4.5430557608816535E-4</v>
      </c>
      <c r="R21" s="102">
        <f>-2*SQRT($N21)*COS(($Q21+2*PI())/3)-$K21/3</f>
        <v>1.7493878422335241E-5</v>
      </c>
    </row>
    <row r="22" spans="2:18" x14ac:dyDescent="0.3">
      <c r="B22" s="24">
        <v>2</v>
      </c>
      <c r="C22" s="76" t="s">
        <v>37</v>
      </c>
      <c r="D22" s="84">
        <f t="shared" si="1"/>
        <v>1.7499999999999998E-5</v>
      </c>
      <c r="E22" s="84">
        <v>0.01</v>
      </c>
      <c r="F22" s="84">
        <v>0.01</v>
      </c>
      <c r="G22" s="27"/>
      <c r="H22" s="90">
        <f t="shared" si="2"/>
        <v>4.7584766410504846</v>
      </c>
      <c r="I22" s="116"/>
      <c r="K22" s="101">
        <f>D22+F22</f>
        <v>1.00175E-2</v>
      </c>
      <c r="L22" s="93">
        <f t="shared" si="3"/>
        <v>-1.750000101E-7</v>
      </c>
      <c r="M22" s="101">
        <f t="shared" si="4"/>
        <v>-1.7674999999999997E-19</v>
      </c>
      <c r="N22" s="93">
        <f t="shared" ref="N22:N24" si="5">(K22^2-3*L22)/9</f>
        <v>1.1208367364477778E-5</v>
      </c>
      <c r="O22" s="93">
        <f t="shared" ref="O22:O24" si="6">(2*K22^3-9*K22*L22+27*M22)/54</f>
        <v>3.7523999057862384E-8</v>
      </c>
      <c r="P22" s="93">
        <f t="shared" ref="P22:P24" si="7">N22^3-O22^2</f>
        <v>2.8654321329915547E-20</v>
      </c>
      <c r="Q22" s="93">
        <f t="shared" ref="Q22:Q24" si="8">ACOS(O22/SQRT(N22^3))</f>
        <v>4.5111056772586533E-3</v>
      </c>
      <c r="R22" s="102">
        <f t="shared" ref="R22:R32" si="9">-2*SQRT($N22)*COS(($Q22+2*PI())/3)-$K22/3</f>
        <v>1.7439071526793339E-5</v>
      </c>
    </row>
    <row r="23" spans="2:18" x14ac:dyDescent="0.3">
      <c r="B23" s="24">
        <v>3</v>
      </c>
      <c r="C23" s="76" t="s">
        <v>37</v>
      </c>
      <c r="D23" s="84">
        <f t="shared" si="1"/>
        <v>1.7499999999999998E-5</v>
      </c>
      <c r="E23" s="84">
        <v>1E-3</v>
      </c>
      <c r="F23" s="84">
        <v>1E-3</v>
      </c>
      <c r="G23" s="27"/>
      <c r="H23" s="90">
        <f t="shared" si="2"/>
        <v>4.771657405424917</v>
      </c>
      <c r="I23" s="116"/>
      <c r="K23" s="101">
        <f>D23+F23</f>
        <v>1.0175E-3</v>
      </c>
      <c r="L23" s="93">
        <f t="shared" si="3"/>
        <v>-1.7500010099999999E-8</v>
      </c>
      <c r="M23" s="101">
        <f t="shared" si="4"/>
        <v>-1.7674999999999997E-19</v>
      </c>
      <c r="N23" s="93">
        <f t="shared" si="5"/>
        <v>1.2086736447777776E-7</v>
      </c>
      <c r="O23" s="93">
        <f t="shared" si="6"/>
        <v>4.1983417712379629E-11</v>
      </c>
      <c r="P23" s="93">
        <f t="shared" si="7"/>
        <v>3.1342707739099048E-24</v>
      </c>
      <c r="Q23" s="93">
        <f t="shared" si="8"/>
        <v>4.2143756469016802E-2</v>
      </c>
      <c r="R23" s="102">
        <f t="shared" si="9"/>
        <v>1.6917749674265565E-5</v>
      </c>
    </row>
    <row r="24" spans="2:18" x14ac:dyDescent="0.3">
      <c r="B24" s="32">
        <v>4</v>
      </c>
      <c r="C24" s="75" t="s">
        <v>37</v>
      </c>
      <c r="D24" s="104">
        <f t="shared" si="1"/>
        <v>1.7499999999999998E-5</v>
      </c>
      <c r="E24" s="104">
        <v>1E-4</v>
      </c>
      <c r="F24" s="104">
        <v>1E-4</v>
      </c>
      <c r="G24" s="61"/>
      <c r="H24" s="112">
        <f t="shared" si="2"/>
        <v>4.87380297148521</v>
      </c>
      <c r="I24" s="117"/>
      <c r="K24" s="101">
        <f>D24+F24</f>
        <v>1.1750000000000001E-4</v>
      </c>
      <c r="L24" s="93">
        <f t="shared" si="3"/>
        <v>-1.7500100999999999E-9</v>
      </c>
      <c r="M24" s="101">
        <f t="shared" si="4"/>
        <v>-1.7674999999999997E-19</v>
      </c>
      <c r="N24" s="93">
        <f t="shared" si="5"/>
        <v>2.117364477777778E-9</v>
      </c>
      <c r="O24" s="93">
        <f t="shared" si="6"/>
        <v>9.4353697379629649E-14</v>
      </c>
      <c r="P24" s="93">
        <f t="shared" si="7"/>
        <v>5.9001667567648801E-28</v>
      </c>
      <c r="Q24" s="93">
        <f t="shared" si="8"/>
        <v>0.2519671049832326</v>
      </c>
      <c r="R24" s="102">
        <f t="shared" si="9"/>
        <v>1.3372020339823603E-5</v>
      </c>
    </row>
    <row r="25" spans="2:18" x14ac:dyDescent="0.3">
      <c r="B25" s="21">
        <v>5</v>
      </c>
      <c r="C25" s="74" t="s">
        <v>44</v>
      </c>
      <c r="D25" s="99">
        <f t="shared" si="1"/>
        <v>1.3600000000000001E-3</v>
      </c>
      <c r="E25" s="99">
        <v>0.1</v>
      </c>
      <c r="F25" s="99">
        <v>0.1</v>
      </c>
      <c r="G25" s="60"/>
      <c r="H25" s="111">
        <f t="shared" si="2"/>
        <v>2.8779657557692953</v>
      </c>
      <c r="I25" s="115"/>
      <c r="K25" s="101">
        <f>D25+F25</f>
        <v>0.10136000000000001</v>
      </c>
      <c r="L25" s="93">
        <f t="shared" si="3"/>
        <v>-1.3600000001010002E-4</v>
      </c>
      <c r="M25" s="101">
        <f t="shared" si="4"/>
        <v>-1.3736E-17</v>
      </c>
      <c r="N25" s="93">
        <f>(K25^2-3*L25)/9</f>
        <v>1.1868721777811447E-3</v>
      </c>
      <c r="O25" s="93">
        <f>(2*K25^3-9*K25*L25+27*M25)/54</f>
        <v>4.0866285757793389E-5</v>
      </c>
      <c r="P25" s="93">
        <f>N25^3-O25^2</f>
        <v>1.8526569101181162E-12</v>
      </c>
      <c r="Q25" s="93">
        <f>ACOS(O25/SQRT(N25^3))</f>
        <v>3.3294447815465533E-2</v>
      </c>
      <c r="R25" s="102">
        <f>-2*SQRT($N25)*COS(($Q25+2*PI())/3)-$K25/3</f>
        <v>1.3244459639796743E-3</v>
      </c>
    </row>
    <row r="26" spans="2:18" x14ac:dyDescent="0.3">
      <c r="B26" s="24">
        <v>6</v>
      </c>
      <c r="C26" s="76" t="s">
        <v>44</v>
      </c>
      <c r="D26" s="84">
        <f t="shared" si="1"/>
        <v>1.3600000000000001E-3</v>
      </c>
      <c r="E26" s="84">
        <v>0.01</v>
      </c>
      <c r="F26" s="84">
        <v>0.01</v>
      </c>
      <c r="G26" s="27"/>
      <c r="H26" s="90">
        <f t="shared" si="2"/>
        <v>2.9617064243491349</v>
      </c>
      <c r="I26" s="116"/>
      <c r="K26" s="101">
        <f t="shared" ref="K26:K28" si="10">D26+F26</f>
        <v>1.136E-2</v>
      </c>
      <c r="L26" s="93">
        <f t="shared" si="3"/>
        <v>-1.3600000010100002E-5</v>
      </c>
      <c r="M26" s="101">
        <f t="shared" si="4"/>
        <v>-1.3736E-17</v>
      </c>
      <c r="N26" s="93">
        <f t="shared" ref="N26:N28" si="11">(K26^2-3*L26)/9</f>
        <v>1.8872177781144449E-5</v>
      </c>
      <c r="O26" s="93">
        <f t="shared" ref="O26:O28" si="12">(2*K26^3-9*K26*L26+27*M26)/54</f>
        <v>8.0045757641884313E-8</v>
      </c>
      <c r="P26" s="93">
        <f t="shared" ref="P26:P28" si="13">N26^3-O26^2</f>
        <v>3.141744277094139E-16</v>
      </c>
      <c r="Q26" s="93">
        <f t="shared" ref="Q26:Q28" si="14">ACOS(O26/SQRT(N26^3))</f>
        <v>0.21791904796805239</v>
      </c>
      <c r="R26" s="102">
        <f t="shared" si="9"/>
        <v>1.0921783808961155E-3</v>
      </c>
    </row>
    <row r="27" spans="2:18" x14ac:dyDescent="0.3">
      <c r="B27" s="41">
        <v>7</v>
      </c>
      <c r="C27" s="76" t="s">
        <v>44</v>
      </c>
      <c r="D27" s="84">
        <f t="shared" si="1"/>
        <v>1.3600000000000001E-3</v>
      </c>
      <c r="E27" s="84">
        <v>1E-3</v>
      </c>
      <c r="F27" s="84">
        <v>1E-3</v>
      </c>
      <c r="G27" s="27"/>
      <c r="H27" s="90">
        <f t="shared" si="2"/>
        <v>3.3196319598929938</v>
      </c>
      <c r="I27" s="116"/>
      <c r="K27" s="101">
        <f t="shared" si="10"/>
        <v>2.3600000000000001E-3</v>
      </c>
      <c r="L27" s="93">
        <f t="shared" si="3"/>
        <v>-1.3600000101E-6</v>
      </c>
      <c r="M27" s="101">
        <f t="shared" si="4"/>
        <v>-1.3736E-17</v>
      </c>
      <c r="N27" s="93">
        <f t="shared" si="11"/>
        <v>1.0721777811444446E-6</v>
      </c>
      <c r="O27" s="93">
        <f t="shared" si="12"/>
        <v>1.0217576267342965E-9</v>
      </c>
      <c r="P27" s="93">
        <f t="shared" si="13"/>
        <v>1.8854961160134047E-19</v>
      </c>
      <c r="Q27" s="93">
        <f t="shared" si="14"/>
        <v>0.4018507570613763</v>
      </c>
      <c r="R27" s="102">
        <f t="shared" si="9"/>
        <v>4.7903587627702072E-4</v>
      </c>
    </row>
    <row r="28" spans="2:18" x14ac:dyDescent="0.3">
      <c r="B28" s="42">
        <v>8</v>
      </c>
      <c r="C28" s="75" t="s">
        <v>44</v>
      </c>
      <c r="D28" s="104">
        <f t="shared" si="1"/>
        <v>1.3600000000000001E-3</v>
      </c>
      <c r="E28" s="104">
        <v>1E-4</v>
      </c>
      <c r="F28" s="104">
        <v>1E-4</v>
      </c>
      <c r="G28" s="61"/>
      <c r="H28" s="112">
        <f t="shared" si="2"/>
        <v>4.0561931271437697</v>
      </c>
      <c r="I28" s="117"/>
      <c r="K28" s="101">
        <f t="shared" si="10"/>
        <v>1.4600000000000001E-3</v>
      </c>
      <c r="L28" s="93">
        <f t="shared" si="3"/>
        <v>-1.3600001010000003E-7</v>
      </c>
      <c r="M28" s="101">
        <f t="shared" si="4"/>
        <v>-1.3736E-17</v>
      </c>
      <c r="N28" s="93">
        <f t="shared" si="11"/>
        <v>2.8217778114444453E-7</v>
      </c>
      <c r="O28" s="93">
        <f t="shared" si="12"/>
        <v>1.4835762521929634E-10</v>
      </c>
      <c r="P28" s="93">
        <f t="shared" si="13"/>
        <v>4.5822338689268216E-22</v>
      </c>
      <c r="Q28" s="93">
        <f t="shared" si="14"/>
        <v>0.14329853734423237</v>
      </c>
      <c r="R28" s="102">
        <f t="shared" si="9"/>
        <v>8.786317097298716E-5</v>
      </c>
    </row>
    <row r="29" spans="2:18" x14ac:dyDescent="0.3">
      <c r="B29" s="38">
        <v>9</v>
      </c>
      <c r="C29" s="54" t="s">
        <v>43</v>
      </c>
      <c r="D29" s="99">
        <f t="shared" si="1"/>
        <v>4.4699999999999997E-2</v>
      </c>
      <c r="E29" s="99">
        <v>0.1</v>
      </c>
      <c r="F29" s="99">
        <v>0.1</v>
      </c>
      <c r="G29" s="60"/>
      <c r="H29" s="111">
        <f t="shared" si="2"/>
        <v>1.5823367801989869</v>
      </c>
      <c r="I29" s="115"/>
      <c r="K29" s="101">
        <f>D29+F29</f>
        <v>0.1447</v>
      </c>
      <c r="L29" s="93">
        <f t="shared" si="3"/>
        <v>-4.4700000000101004E-3</v>
      </c>
      <c r="M29" s="101">
        <f t="shared" si="4"/>
        <v>-4.5146999999999992E-16</v>
      </c>
      <c r="N29" s="93">
        <f>(K29^2-3*L29)/9</f>
        <v>3.816454444447811E-3</v>
      </c>
      <c r="O29" s="93">
        <f>(2*K29^3-9*K29*L29+27*M29)/54</f>
        <v>2.2001415270372153E-4</v>
      </c>
      <c r="P29" s="93">
        <f>N29^3-O29^2</f>
        <v>7.1816701342225929E-9</v>
      </c>
      <c r="Q29" s="93">
        <f>ACOS(O29/SQRT(N29^3))</f>
        <v>0.36766434492862898</v>
      </c>
      <c r="R29" s="102">
        <f>-2*SQRT($N29)*COS(($Q29+2*PI())/3)-$K29/3</f>
        <v>2.6161534857738152E-2</v>
      </c>
    </row>
    <row r="30" spans="2:18" x14ac:dyDescent="0.3">
      <c r="B30" s="41">
        <v>10</v>
      </c>
      <c r="C30" s="26" t="s">
        <v>43</v>
      </c>
      <c r="D30" s="84">
        <f t="shared" si="1"/>
        <v>4.4699999999999997E-2</v>
      </c>
      <c r="E30" s="84">
        <v>0.01</v>
      </c>
      <c r="F30" s="84">
        <v>0.01</v>
      </c>
      <c r="G30" s="27"/>
      <c r="H30" s="90">
        <f t="shared" si="2"/>
        <v>2.1415170942799757</v>
      </c>
      <c r="I30" s="116"/>
      <c r="K30" s="101">
        <f t="shared" ref="K30:K32" si="15">D30+F30</f>
        <v>5.4699999999999999E-2</v>
      </c>
      <c r="L30" s="93">
        <f t="shared" si="3"/>
        <v>-4.4700000001009996E-4</v>
      </c>
      <c r="M30" s="101">
        <f t="shared" si="4"/>
        <v>-4.5146999999999992E-16</v>
      </c>
      <c r="N30" s="93">
        <f t="shared" ref="N30:N32" si="16">(K30^2-3*L30)/9</f>
        <v>4.814544444478111E-4</v>
      </c>
      <c r="O30" s="93">
        <f t="shared" ref="O30:O32" si="17">(2*K30^3-9*K30*L30+27*M30)/54</f>
        <v>1.0136902703570045E-5</v>
      </c>
      <c r="P30" s="93">
        <f t="shared" ref="P30:P32" si="18">N30^3-O30^2</f>
        <v>8.8435648458842594E-12</v>
      </c>
      <c r="Q30" s="93">
        <f t="shared" ref="Q30:Q32" si="19">ACOS(O30/SQRT(N30^3))</f>
        <v>0.28535864323314297</v>
      </c>
      <c r="R30" s="102">
        <f t="shared" si="9"/>
        <v>7.2190974726364203E-3</v>
      </c>
    </row>
    <row r="31" spans="2:18" x14ac:dyDescent="0.3">
      <c r="B31" s="41">
        <v>11</v>
      </c>
      <c r="C31" s="26" t="s">
        <v>43</v>
      </c>
      <c r="D31" s="84">
        <f t="shared" si="1"/>
        <v>4.4699999999999997E-2</v>
      </c>
      <c r="E31" s="84">
        <v>1E-3</v>
      </c>
      <c r="F31" s="84">
        <v>1E-3</v>
      </c>
      <c r="G31" s="27"/>
      <c r="H31" s="90">
        <f t="shared" si="2"/>
        <v>3.0186189108714312</v>
      </c>
      <c r="I31" s="116"/>
      <c r="K31" s="101">
        <f t="shared" si="15"/>
        <v>4.5699999999999998E-2</v>
      </c>
      <c r="L31" s="93">
        <f t="shared" si="3"/>
        <v>-4.4700000010099996E-5</v>
      </c>
      <c r="M31" s="101">
        <f t="shared" si="4"/>
        <v>-4.5146999999999992E-16</v>
      </c>
      <c r="N31" s="93">
        <f t="shared" si="16"/>
        <v>2.4695444444781104E-4</v>
      </c>
      <c r="O31" s="93">
        <f t="shared" si="17"/>
        <v>3.8754277035548968E-6</v>
      </c>
      <c r="P31" s="93">
        <f t="shared" si="18"/>
        <v>4.1946756177664291E-14</v>
      </c>
      <c r="Q31" s="93">
        <f t="shared" si="19"/>
        <v>5.279900309918073E-2</v>
      </c>
      <c r="R31" s="102">
        <f t="shared" si="9"/>
        <v>9.580343682829822E-4</v>
      </c>
    </row>
    <row r="32" spans="2:18" x14ac:dyDescent="0.3">
      <c r="B32" s="42">
        <v>12</v>
      </c>
      <c r="C32" s="33" t="s">
        <v>43</v>
      </c>
      <c r="D32" s="104">
        <f t="shared" si="1"/>
        <v>4.4699999999999997E-2</v>
      </c>
      <c r="E32" s="104">
        <v>1E-4</v>
      </c>
      <c r="F32" s="104">
        <v>1E-4</v>
      </c>
      <c r="G32" s="61"/>
      <c r="H32" s="112">
        <f t="shared" si="2"/>
        <v>4.001934078325629</v>
      </c>
      <c r="I32" s="117"/>
      <c r="K32" s="101">
        <f t="shared" si="15"/>
        <v>4.48E-2</v>
      </c>
      <c r="L32" s="93">
        <f t="shared" si="3"/>
        <v>-4.4700000100999992E-6</v>
      </c>
      <c r="M32" s="101">
        <f t="shared" si="4"/>
        <v>-4.5146999999999992E-16</v>
      </c>
      <c r="N32" s="93">
        <f t="shared" si="16"/>
        <v>2.2449444444781112E-4</v>
      </c>
      <c r="O32" s="93">
        <f t="shared" si="17"/>
        <v>3.3635757035533818E-6</v>
      </c>
      <c r="P32" s="93">
        <f t="shared" si="18"/>
        <v>3.7462859459147713E-16</v>
      </c>
      <c r="Q32" s="93">
        <f t="shared" si="19"/>
        <v>5.7543259856527307E-3</v>
      </c>
      <c r="R32" s="102">
        <f t="shared" si="9"/>
        <v>9.9555652167111416E-5</v>
      </c>
    </row>
    <row r="33" spans="2:9" x14ac:dyDescent="0.3">
      <c r="B33" s="19"/>
      <c r="C33" s="19"/>
      <c r="D33" s="19"/>
      <c r="E33" s="19"/>
      <c r="F33" s="19"/>
      <c r="G33" s="19"/>
      <c r="H33" s="19"/>
      <c r="I33" s="19"/>
    </row>
  </sheetData>
  <pageMargins left="0.7" right="0.7" top="0.75" bottom="0.75" header="0.3" footer="0.3"/>
  <pageSetup orientation="portrait" r:id="rId1"/>
  <headerFooter>
    <oddHeader>&amp;L&amp;A&amp;R&amp;F</oddHeader>
    <oddFooter>&amp;LBrian M. Tissue&amp;Rpage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9"/>
  <sheetViews>
    <sheetView zoomScaleNormal="100" workbookViewId="0">
      <selection activeCell="B3" sqref="B3"/>
    </sheetView>
  </sheetViews>
  <sheetFormatPr defaultColWidth="9.1796875" defaultRowHeight="13.45" x14ac:dyDescent="0.3"/>
  <cols>
    <col min="1" max="1" width="2.6328125" style="44" customWidth="1"/>
    <col min="2" max="2" width="4.7265625" style="52" customWidth="1"/>
    <col min="3" max="3" width="10.7265625" style="36" customWidth="1"/>
    <col min="4" max="4" width="9.7265625" style="36" customWidth="1"/>
    <col min="5" max="6" width="9.7265625" style="44" customWidth="1"/>
    <col min="7" max="9" width="9.7265625" style="36" customWidth="1"/>
    <col min="10" max="10" width="9.7265625" style="44" customWidth="1"/>
    <col min="11" max="16384" width="9.1796875" style="44"/>
  </cols>
  <sheetData>
    <row r="2" spans="2:10" ht="15.6" x14ac:dyDescent="0.35">
      <c r="B2" s="133" t="s">
        <v>28</v>
      </c>
      <c r="C2" s="133"/>
      <c r="D2" s="133"/>
      <c r="E2" s="134" t="s">
        <v>91</v>
      </c>
      <c r="F2" s="134"/>
      <c r="G2" s="135"/>
      <c r="H2" s="133"/>
      <c r="I2" s="135"/>
      <c r="J2" s="135"/>
    </row>
    <row r="3" spans="2:10" x14ac:dyDescent="0.3">
      <c r="B3" s="135"/>
      <c r="C3" s="135"/>
      <c r="D3" s="135"/>
      <c r="E3" s="135"/>
      <c r="F3" s="135"/>
      <c r="G3" s="135"/>
      <c r="H3" s="135"/>
      <c r="I3" s="135"/>
      <c r="J3" s="135"/>
    </row>
    <row r="4" spans="2:10" x14ac:dyDescent="0.3">
      <c r="B4" s="135" t="s">
        <v>36</v>
      </c>
      <c r="C4" s="135"/>
      <c r="D4" s="135"/>
      <c r="E4" s="135"/>
      <c r="F4" s="135"/>
      <c r="G4" s="135"/>
      <c r="H4" s="135"/>
      <c r="I4" s="135"/>
      <c r="J4" s="135"/>
    </row>
    <row r="5" spans="2:10" x14ac:dyDescent="0.3">
      <c r="B5" s="135"/>
      <c r="C5" s="135"/>
      <c r="D5" s="135"/>
      <c r="E5" s="135"/>
      <c r="F5" s="135"/>
      <c r="G5" s="135"/>
      <c r="H5" s="135"/>
      <c r="I5" s="135"/>
      <c r="J5" s="135"/>
    </row>
    <row r="6" spans="2:10" ht="15.6" x14ac:dyDescent="0.35">
      <c r="B6" s="29" t="s">
        <v>3</v>
      </c>
      <c r="C6" s="40" t="s">
        <v>86</v>
      </c>
      <c r="D6" s="40"/>
      <c r="E6" s="40"/>
      <c r="F6" s="40"/>
      <c r="G6" s="40"/>
      <c r="H6" s="40"/>
      <c r="I6" s="40"/>
      <c r="J6" s="40"/>
    </row>
    <row r="7" spans="2:10" ht="14.55" x14ac:dyDescent="0.35">
      <c r="B7" s="29"/>
      <c r="C7" s="85" t="s">
        <v>52</v>
      </c>
      <c r="D7" s="85"/>
      <c r="E7" s="40"/>
      <c r="F7" s="40"/>
      <c r="G7" s="40"/>
      <c r="H7" s="40"/>
      <c r="I7" s="40"/>
      <c r="J7" s="40"/>
    </row>
    <row r="8" spans="2:10" x14ac:dyDescent="0.3">
      <c r="B8" s="57"/>
      <c r="C8" s="121" t="s">
        <v>85</v>
      </c>
      <c r="D8" s="121"/>
      <c r="E8" s="57"/>
      <c r="F8" s="57"/>
      <c r="G8" s="57"/>
      <c r="H8" s="57"/>
      <c r="I8" s="57"/>
      <c r="J8" s="57"/>
    </row>
    <row r="9" spans="2:10" x14ac:dyDescent="0.3">
      <c r="B9" s="29"/>
      <c r="C9" s="40"/>
      <c r="D9" s="40"/>
      <c r="E9" s="40"/>
      <c r="F9" s="40"/>
      <c r="G9" s="40"/>
      <c r="H9" s="40"/>
      <c r="I9" s="40"/>
      <c r="J9" s="40"/>
    </row>
    <row r="10" spans="2:10" x14ac:dyDescent="0.3">
      <c r="B10" s="29"/>
      <c r="C10" s="40"/>
      <c r="D10" s="40"/>
      <c r="E10" s="40"/>
      <c r="F10" s="40"/>
      <c r="G10" s="40"/>
      <c r="H10" s="40"/>
      <c r="I10" s="40"/>
      <c r="J10" s="40"/>
    </row>
    <row r="11" spans="2:10" x14ac:dyDescent="0.3">
      <c r="B11" s="59"/>
      <c r="C11" s="59"/>
      <c r="D11" s="59"/>
      <c r="E11" s="59"/>
      <c r="F11" s="59"/>
      <c r="G11" s="59"/>
      <c r="H11" s="59"/>
      <c r="I11" s="59"/>
      <c r="J11" s="59"/>
    </row>
    <row r="12" spans="2:10" x14ac:dyDescent="0.3">
      <c r="B12" s="36"/>
      <c r="C12" s="52"/>
      <c r="D12" s="52"/>
    </row>
    <row r="13" spans="2:10" ht="14.55" x14ac:dyDescent="0.35">
      <c r="C13" s="51" t="s">
        <v>79</v>
      </c>
      <c r="D13" s="51"/>
      <c r="E13" s="120" t="s">
        <v>84</v>
      </c>
      <c r="F13" s="120"/>
      <c r="G13" s="51" t="s">
        <v>89</v>
      </c>
      <c r="H13" s="96" t="s">
        <v>56</v>
      </c>
      <c r="I13" s="96" t="s">
        <v>57</v>
      </c>
    </row>
    <row r="14" spans="2:10" ht="14.55" x14ac:dyDescent="0.3">
      <c r="C14" s="136" t="s">
        <v>66</v>
      </c>
      <c r="D14" s="136"/>
      <c r="E14" s="136" t="s">
        <v>68</v>
      </c>
      <c r="F14" s="136"/>
      <c r="G14" s="25" t="s">
        <v>70</v>
      </c>
      <c r="H14" s="17">
        <f t="shared" ref="H14:H15" si="0">10^(-I14)</f>
        <v>1.1220184543019622E-3</v>
      </c>
      <c r="I14" s="137" t="s">
        <v>67</v>
      </c>
    </row>
    <row r="15" spans="2:10" ht="15.05" x14ac:dyDescent="0.3">
      <c r="C15" s="136" t="s">
        <v>68</v>
      </c>
      <c r="D15" s="136"/>
      <c r="E15" s="136" t="s">
        <v>69</v>
      </c>
      <c r="F15" s="136"/>
      <c r="G15" s="25" t="s">
        <v>74</v>
      </c>
      <c r="H15" s="17">
        <f t="shared" si="0"/>
        <v>3.9084089579240121E-6</v>
      </c>
      <c r="I15" s="137">
        <v>5.4080000000000004</v>
      </c>
    </row>
    <row r="16" spans="2:10" x14ac:dyDescent="0.3">
      <c r="C16" s="44"/>
      <c r="D16" s="44"/>
      <c r="H16" s="44"/>
      <c r="I16" s="44"/>
    </row>
    <row r="17" spans="2:10" ht="14.55" x14ac:dyDescent="0.3">
      <c r="C17" s="138" t="s">
        <v>61</v>
      </c>
      <c r="D17" s="138"/>
      <c r="E17" s="138" t="s">
        <v>62</v>
      </c>
      <c r="F17" s="138"/>
      <c r="G17" s="139" t="s">
        <v>13</v>
      </c>
      <c r="H17" s="17">
        <f t="shared" ref="H17:H19" si="1">10^(-I17)</f>
        <v>7.1121351365332815E-3</v>
      </c>
      <c r="I17" s="140">
        <v>2.1480000000000001</v>
      </c>
    </row>
    <row r="18" spans="2:10" ht="15.05" x14ac:dyDescent="0.3">
      <c r="C18" s="138" t="s">
        <v>62</v>
      </c>
      <c r="D18" s="138"/>
      <c r="E18" s="138" t="s">
        <v>63</v>
      </c>
      <c r="F18" s="138"/>
      <c r="G18" s="139" t="s">
        <v>73</v>
      </c>
      <c r="H18" s="17">
        <f t="shared" si="1"/>
        <v>6.3386971125692633E-8</v>
      </c>
      <c r="I18" s="140">
        <v>7.1980000000000004</v>
      </c>
    </row>
    <row r="19" spans="2:10" ht="15.05" x14ac:dyDescent="0.3">
      <c r="C19" s="138" t="s">
        <v>63</v>
      </c>
      <c r="D19" s="138"/>
      <c r="E19" s="138" t="s">
        <v>64</v>
      </c>
      <c r="F19" s="138"/>
      <c r="G19" s="139" t="s">
        <v>15</v>
      </c>
      <c r="H19" s="17">
        <f t="shared" si="1"/>
        <v>4.7863009232263685E-13</v>
      </c>
      <c r="I19" s="140" t="s">
        <v>65</v>
      </c>
    </row>
    <row r="20" spans="2:10" x14ac:dyDescent="0.3">
      <c r="B20" s="43"/>
      <c r="C20" s="25"/>
      <c r="D20" s="25"/>
      <c r="E20" s="17"/>
      <c r="F20" s="17"/>
      <c r="H20" s="25"/>
      <c r="I20" s="25"/>
    </row>
    <row r="21" spans="2:10" x14ac:dyDescent="0.3">
      <c r="B21" s="43"/>
      <c r="C21" s="28"/>
      <c r="D21" s="28"/>
      <c r="E21" s="28"/>
      <c r="F21" s="28"/>
      <c r="G21" s="44"/>
      <c r="H21" s="27"/>
      <c r="I21" s="139"/>
    </row>
    <row r="22" spans="2:10" x14ac:dyDescent="0.3">
      <c r="B22" s="58" t="s">
        <v>71</v>
      </c>
      <c r="C22" s="43"/>
      <c r="D22" s="43"/>
      <c r="E22" s="43"/>
      <c r="F22" s="43"/>
      <c r="G22" s="43"/>
      <c r="H22" s="43"/>
      <c r="I22" s="43"/>
    </row>
    <row r="23" spans="2:10" x14ac:dyDescent="0.3">
      <c r="B23" s="122" t="s">
        <v>7</v>
      </c>
      <c r="C23" s="123"/>
      <c r="D23" s="132"/>
      <c r="E23" s="124"/>
      <c r="F23" s="124"/>
      <c r="G23" s="124"/>
      <c r="H23" s="125"/>
      <c r="I23" s="126"/>
    </row>
    <row r="24" spans="2:10" x14ac:dyDescent="0.3">
      <c r="B24" s="127">
        <v>1</v>
      </c>
      <c r="C24" s="141" t="s">
        <v>72</v>
      </c>
      <c r="D24" s="142"/>
      <c r="E24" s="99"/>
      <c r="F24" s="99"/>
      <c r="G24" s="99"/>
      <c r="H24" s="60"/>
      <c r="I24" s="100"/>
    </row>
    <row r="25" spans="2:10" x14ac:dyDescent="0.3">
      <c r="B25" s="128">
        <v>2</v>
      </c>
      <c r="C25" s="143" t="s">
        <v>76</v>
      </c>
      <c r="D25" s="44"/>
      <c r="E25" s="84"/>
      <c r="F25" s="84"/>
      <c r="G25" s="84"/>
      <c r="H25" s="27"/>
      <c r="I25" s="103"/>
    </row>
    <row r="26" spans="2:10" x14ac:dyDescent="0.3">
      <c r="B26" s="128">
        <v>3</v>
      </c>
      <c r="C26" s="144" t="s">
        <v>75</v>
      </c>
      <c r="D26" s="145"/>
      <c r="E26" s="104"/>
      <c r="F26" s="104"/>
      <c r="G26" s="104"/>
      <c r="H26" s="61"/>
      <c r="I26" s="105"/>
    </row>
    <row r="27" spans="2:10" x14ac:dyDescent="0.3">
      <c r="B27" s="127">
        <v>4</v>
      </c>
      <c r="C27" s="142" t="s">
        <v>88</v>
      </c>
      <c r="D27" s="142"/>
      <c r="E27" s="99"/>
      <c r="F27" s="99"/>
      <c r="G27" s="99"/>
      <c r="H27" s="60"/>
      <c r="I27" s="100"/>
    </row>
    <row r="28" spans="2:10" x14ac:dyDescent="0.3">
      <c r="B28" s="128">
        <v>5</v>
      </c>
      <c r="C28" s="44" t="s">
        <v>77</v>
      </c>
      <c r="D28" s="44"/>
      <c r="E28" s="84"/>
      <c r="F28" s="84"/>
      <c r="G28" s="84"/>
      <c r="H28" s="27"/>
      <c r="I28" s="103"/>
    </row>
    <row r="29" spans="2:10" x14ac:dyDescent="0.3">
      <c r="B29" s="129">
        <v>6</v>
      </c>
      <c r="C29" s="145" t="s">
        <v>78</v>
      </c>
      <c r="D29" s="145"/>
      <c r="E29" s="104"/>
      <c r="F29" s="104"/>
      <c r="G29" s="104"/>
      <c r="H29" s="61"/>
      <c r="I29" s="105"/>
    </row>
    <row r="30" spans="2:10" x14ac:dyDescent="0.3">
      <c r="B30" s="130"/>
    </row>
    <row r="32" spans="2:10" ht="14.55" x14ac:dyDescent="0.35">
      <c r="B32" s="155"/>
      <c r="C32" s="142"/>
      <c r="D32" s="142"/>
      <c r="E32" s="142"/>
      <c r="F32" s="147" t="s">
        <v>96</v>
      </c>
      <c r="G32" s="147"/>
      <c r="H32" s="148"/>
      <c r="I32" s="148"/>
      <c r="J32" s="149"/>
    </row>
    <row r="33" spans="2:10" ht="15.6" x14ac:dyDescent="0.35">
      <c r="B33" s="156" t="s">
        <v>7</v>
      </c>
      <c r="C33" s="51" t="s">
        <v>94</v>
      </c>
      <c r="D33" s="96" t="s">
        <v>82</v>
      </c>
      <c r="E33" s="96" t="s">
        <v>83</v>
      </c>
      <c r="F33" s="96" t="s">
        <v>95</v>
      </c>
      <c r="G33" s="96" t="s">
        <v>93</v>
      </c>
      <c r="H33" s="97" t="s">
        <v>87</v>
      </c>
      <c r="I33" s="97" t="s">
        <v>92</v>
      </c>
      <c r="J33" s="98" t="s">
        <v>14</v>
      </c>
    </row>
    <row r="34" spans="2:10" x14ac:dyDescent="0.3">
      <c r="B34" s="157">
        <v>1</v>
      </c>
      <c r="E34" s="39"/>
      <c r="F34" s="146"/>
      <c r="G34" s="146"/>
      <c r="H34" s="39"/>
      <c r="I34" s="39"/>
      <c r="J34" s="150"/>
    </row>
    <row r="35" spans="2:10" x14ac:dyDescent="0.3">
      <c r="B35" s="157">
        <v>2</v>
      </c>
      <c r="E35" s="36"/>
      <c r="F35" s="146"/>
      <c r="G35" s="146"/>
      <c r="H35" s="39"/>
      <c r="I35" s="39"/>
      <c r="J35" s="150"/>
    </row>
    <row r="36" spans="2:10" x14ac:dyDescent="0.3">
      <c r="B36" s="157">
        <v>3</v>
      </c>
      <c r="E36" s="36"/>
      <c r="F36" s="146"/>
      <c r="H36" s="39"/>
      <c r="I36" s="39"/>
      <c r="J36" s="150"/>
    </row>
    <row r="37" spans="2:10" x14ac:dyDescent="0.3">
      <c r="B37" s="157">
        <v>4</v>
      </c>
      <c r="E37" s="36"/>
      <c r="F37" s="146"/>
      <c r="G37" s="146"/>
      <c r="H37" s="39"/>
      <c r="I37" s="39"/>
      <c r="J37" s="150"/>
    </row>
    <row r="38" spans="2:10" x14ac:dyDescent="0.3">
      <c r="B38" s="157">
        <v>5</v>
      </c>
      <c r="E38" s="36"/>
      <c r="F38" s="146"/>
      <c r="G38" s="146"/>
      <c r="H38" s="39"/>
      <c r="I38" s="39"/>
      <c r="J38" s="150"/>
    </row>
    <row r="39" spans="2:10" x14ac:dyDescent="0.3">
      <c r="B39" s="129">
        <v>6</v>
      </c>
      <c r="C39" s="151"/>
      <c r="D39" s="151"/>
      <c r="E39" s="151"/>
      <c r="F39" s="152"/>
      <c r="G39" s="152"/>
      <c r="H39" s="153"/>
      <c r="I39" s="153"/>
      <c r="J39" s="154"/>
    </row>
    <row r="40" spans="2:10" x14ac:dyDescent="0.3">
      <c r="B40" s="130"/>
      <c r="E40" s="36"/>
      <c r="F40" s="36"/>
      <c r="H40" s="39"/>
      <c r="I40" s="39"/>
      <c r="J40" s="131"/>
    </row>
    <row r="41" spans="2:10" x14ac:dyDescent="0.3">
      <c r="B41" s="130"/>
      <c r="E41" s="36"/>
      <c r="F41" s="36"/>
      <c r="H41" s="39"/>
      <c r="I41" s="39"/>
      <c r="J41" s="131"/>
    </row>
    <row r="42" spans="2:10" x14ac:dyDescent="0.3">
      <c r="B42" s="130"/>
      <c r="E42" s="36"/>
      <c r="H42" s="39"/>
      <c r="I42" s="39"/>
      <c r="J42" s="131"/>
    </row>
    <row r="43" spans="2:10" x14ac:dyDescent="0.3">
      <c r="B43" s="130"/>
      <c r="E43" s="36"/>
      <c r="H43" s="39"/>
      <c r="I43" s="39"/>
      <c r="J43" s="131"/>
    </row>
    <row r="44" spans="2:10" x14ac:dyDescent="0.3">
      <c r="E44" s="36"/>
      <c r="H44" s="39"/>
      <c r="I44" s="39"/>
      <c r="J44" s="131"/>
    </row>
    <row r="45" spans="2:10" x14ac:dyDescent="0.3">
      <c r="E45" s="36"/>
      <c r="H45" s="39"/>
      <c r="I45" s="39"/>
      <c r="J45" s="131"/>
    </row>
    <row r="46" spans="2:10" x14ac:dyDescent="0.3">
      <c r="E46" s="36"/>
      <c r="H46" s="39"/>
      <c r="I46" s="39"/>
      <c r="J46" s="131"/>
    </row>
    <row r="47" spans="2:10" x14ac:dyDescent="0.3">
      <c r="E47" s="36"/>
      <c r="H47" s="39"/>
      <c r="I47" s="39"/>
      <c r="J47" s="131"/>
    </row>
    <row r="48" spans="2:10" x14ac:dyDescent="0.3">
      <c r="H48" s="39"/>
      <c r="I48" s="39"/>
      <c r="J48" s="131"/>
    </row>
    <row r="49" spans="8:9" x14ac:dyDescent="0.3">
      <c r="H49" s="39"/>
      <c r="I49" s="39"/>
    </row>
  </sheetData>
  <pageMargins left="0.7" right="0.7" top="0.75" bottom="0.75" header="0.3" footer="0.3"/>
  <pageSetup orientation="portrait" r:id="rId1"/>
  <headerFooter>
    <oddHeader>&amp;L&amp;A&amp;R&amp;F</oddHeader>
    <oddFooter>&amp;LBrian M. Tissue&amp;Rpage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6"/>
  <sheetViews>
    <sheetView zoomScaleNormal="100" workbookViewId="0">
      <selection activeCell="B3" sqref="B3"/>
    </sheetView>
  </sheetViews>
  <sheetFormatPr defaultColWidth="9.1796875" defaultRowHeight="13.45" x14ac:dyDescent="0.3"/>
  <cols>
    <col min="1" max="1" width="2.6328125" style="43" customWidth="1"/>
    <col min="2" max="2" width="5.7265625" style="43" customWidth="1"/>
    <col min="3" max="4" width="12.7265625" style="47" customWidth="1"/>
    <col min="5" max="5" width="10.7265625" style="47" customWidth="1"/>
    <col min="6" max="9" width="10.7265625" style="43" customWidth="1"/>
    <col min="10" max="16384" width="9.1796875" style="43"/>
  </cols>
  <sheetData>
    <row r="2" spans="1:9" x14ac:dyDescent="0.3">
      <c r="B2" s="62" t="s">
        <v>29</v>
      </c>
      <c r="C2" s="23"/>
      <c r="D2" s="23"/>
      <c r="E2" s="62" t="s">
        <v>35</v>
      </c>
      <c r="F2" s="62"/>
      <c r="G2" s="40"/>
      <c r="H2" s="23"/>
      <c r="I2" s="40"/>
    </row>
    <row r="3" spans="1:9" x14ac:dyDescent="0.3">
      <c r="B3" s="135"/>
      <c r="C3" s="135"/>
      <c r="D3" s="135"/>
      <c r="E3" s="135"/>
      <c r="F3" s="135"/>
      <c r="G3" s="135"/>
      <c r="H3" s="135"/>
      <c r="I3" s="40"/>
    </row>
    <row r="4" spans="1:9" x14ac:dyDescent="0.3">
      <c r="B4" s="135" t="s">
        <v>114</v>
      </c>
      <c r="C4" s="135"/>
      <c r="D4" s="135"/>
      <c r="E4" s="135"/>
      <c r="F4" s="135"/>
      <c r="G4" s="135"/>
      <c r="H4" s="135"/>
      <c r="I4" s="40"/>
    </row>
    <row r="5" spans="1:9" x14ac:dyDescent="0.3">
      <c r="B5" s="135" t="s">
        <v>97</v>
      </c>
      <c r="C5" s="135"/>
      <c r="D5" s="135"/>
      <c r="E5" s="135"/>
      <c r="F5" s="135"/>
      <c r="G5" s="135"/>
      <c r="H5" s="135"/>
      <c r="I5" s="40"/>
    </row>
    <row r="6" spans="1:9" x14ac:dyDescent="0.3">
      <c r="B6" s="135"/>
      <c r="C6" s="50"/>
      <c r="D6" s="50"/>
      <c r="E6" s="50"/>
      <c r="F6" s="135"/>
      <c r="G6" s="135"/>
      <c r="H6" s="135"/>
      <c r="I6" s="40"/>
    </row>
    <row r="7" spans="1:9" x14ac:dyDescent="0.3">
      <c r="B7" s="29" t="s">
        <v>3</v>
      </c>
      <c r="C7" s="40" t="s">
        <v>113</v>
      </c>
      <c r="D7" s="40"/>
      <c r="E7" s="40"/>
      <c r="F7" s="40"/>
      <c r="G7" s="40"/>
      <c r="H7" s="40"/>
      <c r="I7" s="40"/>
    </row>
    <row r="8" spans="1:9" ht="14.55" x14ac:dyDescent="0.35">
      <c r="B8" s="29"/>
      <c r="C8" s="85" t="s">
        <v>52</v>
      </c>
      <c r="D8" s="85"/>
      <c r="E8" s="85"/>
      <c r="F8" s="40"/>
      <c r="G8" s="40"/>
      <c r="H8" s="40"/>
      <c r="I8" s="40"/>
    </row>
    <row r="9" spans="1:9" x14ac:dyDescent="0.3">
      <c r="B9" s="57"/>
      <c r="C9" s="121" t="s">
        <v>127</v>
      </c>
      <c r="D9" s="121"/>
      <c r="E9" s="121"/>
      <c r="F9" s="57"/>
      <c r="G9" s="57"/>
      <c r="H9" s="57"/>
      <c r="I9" s="40"/>
    </row>
    <row r="10" spans="1:9" x14ac:dyDescent="0.3">
      <c r="B10" s="57"/>
      <c r="C10" s="121"/>
      <c r="D10" s="121"/>
      <c r="E10" s="121"/>
      <c r="F10" s="57"/>
      <c r="G10" s="57"/>
      <c r="H10" s="57"/>
      <c r="I10" s="40"/>
    </row>
    <row r="11" spans="1:9" x14ac:dyDescent="0.3">
      <c r="B11" s="36"/>
      <c r="C11" s="52"/>
      <c r="D11" s="52"/>
      <c r="E11" s="52"/>
      <c r="F11" s="44"/>
      <c r="G11" s="36"/>
      <c r="H11" s="36"/>
    </row>
    <row r="12" spans="1:9" ht="14.55" x14ac:dyDescent="0.35">
      <c r="B12" s="52"/>
      <c r="C12" s="51"/>
      <c r="D12" s="51"/>
      <c r="E12" s="167" t="s">
        <v>108</v>
      </c>
      <c r="F12" s="51" t="s">
        <v>105</v>
      </c>
      <c r="G12" s="96" t="s">
        <v>56</v>
      </c>
      <c r="H12" s="96" t="s">
        <v>57</v>
      </c>
    </row>
    <row r="13" spans="1:9" ht="14.55" x14ac:dyDescent="0.3">
      <c r="B13" s="52"/>
      <c r="C13" s="138" t="s">
        <v>61</v>
      </c>
      <c r="D13" s="138"/>
      <c r="E13" s="138" t="s">
        <v>13</v>
      </c>
      <c r="F13" s="160">
        <v>98</v>
      </c>
      <c r="G13" s="17">
        <f t="shared" ref="G13:G15" si="0">10^(-H13)</f>
        <v>7.1121351365332815E-3</v>
      </c>
      <c r="H13" s="140">
        <v>2.1480000000000001</v>
      </c>
    </row>
    <row r="14" spans="1:9" ht="14.55" x14ac:dyDescent="0.3">
      <c r="B14" s="52"/>
      <c r="C14" s="138" t="s">
        <v>109</v>
      </c>
      <c r="D14" s="138"/>
      <c r="E14" s="138" t="s">
        <v>106</v>
      </c>
      <c r="F14" s="160">
        <v>119.98</v>
      </c>
      <c r="G14" s="17">
        <f t="shared" si="0"/>
        <v>6.3386971125692633E-8</v>
      </c>
      <c r="H14" s="140">
        <v>7.1980000000000004</v>
      </c>
      <c r="I14" s="46"/>
    </row>
    <row r="15" spans="1:9" s="46" customFormat="1" ht="14.55" x14ac:dyDescent="0.3">
      <c r="A15" s="43"/>
      <c r="B15" s="52"/>
      <c r="C15" s="138" t="s">
        <v>110</v>
      </c>
      <c r="D15" s="138"/>
      <c r="E15" s="138" t="s">
        <v>107</v>
      </c>
      <c r="F15" s="160">
        <v>141.96</v>
      </c>
      <c r="G15" s="17">
        <f t="shared" si="0"/>
        <v>4.7863009232263685E-13</v>
      </c>
      <c r="H15" s="140" t="s">
        <v>65</v>
      </c>
    </row>
    <row r="16" spans="1:9" s="46" customFormat="1" ht="14.55" x14ac:dyDescent="0.3">
      <c r="B16" s="43"/>
      <c r="C16" s="159" t="s">
        <v>103</v>
      </c>
      <c r="D16" s="159"/>
      <c r="E16" s="138" t="s">
        <v>104</v>
      </c>
      <c r="F16" s="161">
        <v>163.94</v>
      </c>
      <c r="G16" s="25"/>
      <c r="H16" s="25"/>
    </row>
    <row r="17" spans="1:9" s="46" customFormat="1" x14ac:dyDescent="0.3">
      <c r="B17" s="43"/>
      <c r="C17" s="28"/>
      <c r="D17" s="28"/>
      <c r="E17" s="28"/>
      <c r="F17" s="28"/>
      <c r="G17" s="44"/>
      <c r="H17" s="27"/>
    </row>
    <row r="18" spans="1:9" s="46" customFormat="1" x14ac:dyDescent="0.3">
      <c r="B18" s="58" t="s">
        <v>90</v>
      </c>
      <c r="C18" s="43"/>
      <c r="D18" s="43"/>
      <c r="E18" s="43"/>
      <c r="F18" s="43"/>
      <c r="G18" s="43"/>
      <c r="H18" s="43"/>
    </row>
    <row r="19" spans="1:9" s="46" customFormat="1" x14ac:dyDescent="0.3">
      <c r="B19" s="77"/>
      <c r="C19" s="113"/>
      <c r="D19" s="78"/>
      <c r="E19" s="78"/>
      <c r="F19" s="78" t="s">
        <v>115</v>
      </c>
      <c r="G19" s="92" t="s">
        <v>99</v>
      </c>
      <c r="H19" s="43"/>
      <c r="I19" s="43"/>
    </row>
    <row r="20" spans="1:9" ht="15.6" x14ac:dyDescent="0.35">
      <c r="A20" s="46"/>
      <c r="B20" s="22" t="s">
        <v>7</v>
      </c>
      <c r="C20" s="168" t="s">
        <v>98</v>
      </c>
      <c r="D20" s="165"/>
      <c r="E20" s="165"/>
      <c r="F20" s="96" t="s">
        <v>101</v>
      </c>
      <c r="G20" s="98" t="s">
        <v>14</v>
      </c>
    </row>
    <row r="21" spans="1:9" x14ac:dyDescent="0.3">
      <c r="B21" s="21">
        <v>1</v>
      </c>
      <c r="C21" s="44" t="s">
        <v>100</v>
      </c>
      <c r="D21" s="44"/>
      <c r="E21" s="44"/>
      <c r="F21" s="84" t="s">
        <v>102</v>
      </c>
      <c r="G21" s="162">
        <v>7.4</v>
      </c>
    </row>
    <row r="22" spans="1:9" x14ac:dyDescent="0.3">
      <c r="B22" s="24">
        <v>2</v>
      </c>
      <c r="C22" s="44" t="s">
        <v>111</v>
      </c>
      <c r="D22" s="44"/>
      <c r="E22" s="44"/>
      <c r="F22" s="84" t="s">
        <v>102</v>
      </c>
      <c r="G22" s="163">
        <v>3</v>
      </c>
    </row>
    <row r="23" spans="1:9" x14ac:dyDescent="0.3">
      <c r="B23" s="24">
        <v>3</v>
      </c>
      <c r="C23" s="44" t="s">
        <v>112</v>
      </c>
      <c r="D23" s="44"/>
      <c r="E23" s="44"/>
      <c r="F23" s="84" t="s">
        <v>102</v>
      </c>
      <c r="G23" s="163">
        <v>6.5</v>
      </c>
    </row>
    <row r="24" spans="1:9" x14ac:dyDescent="0.3">
      <c r="B24" s="32">
        <v>4</v>
      </c>
      <c r="C24" s="158" t="s">
        <v>103</v>
      </c>
      <c r="D24" s="166"/>
      <c r="E24" s="166"/>
      <c r="F24" s="104" t="s">
        <v>102</v>
      </c>
      <c r="G24" s="164">
        <v>7</v>
      </c>
    </row>
    <row r="25" spans="1:9" x14ac:dyDescent="0.3">
      <c r="C25" s="43"/>
      <c r="D25" s="43"/>
      <c r="E25" s="43"/>
    </row>
    <row r="27" spans="1:9" x14ac:dyDescent="0.3">
      <c r="B27" s="183"/>
      <c r="C27" s="184"/>
      <c r="D27" s="184"/>
      <c r="E27" s="184"/>
      <c r="F27" s="184"/>
      <c r="G27" s="185"/>
      <c r="H27" s="44"/>
    </row>
    <row r="28" spans="1:9" x14ac:dyDescent="0.3">
      <c r="B28" s="183"/>
      <c r="C28" s="118"/>
      <c r="D28" s="184"/>
      <c r="E28" s="184"/>
      <c r="F28" s="118"/>
      <c r="G28" s="186"/>
      <c r="H28" s="44"/>
    </row>
    <row r="29" spans="1:9" x14ac:dyDescent="0.3">
      <c r="B29" s="25"/>
      <c r="C29" s="44"/>
      <c r="D29" s="44"/>
      <c r="E29" s="44"/>
      <c r="F29" s="84"/>
      <c r="G29" s="175"/>
      <c r="H29" s="44"/>
    </row>
    <row r="30" spans="1:9" x14ac:dyDescent="0.3">
      <c r="B30" s="25"/>
      <c r="C30" s="16"/>
      <c r="D30" s="16"/>
      <c r="E30" s="16"/>
      <c r="F30" s="84"/>
      <c r="G30" s="175"/>
      <c r="H30" s="44"/>
    </row>
    <row r="31" spans="1:9" x14ac:dyDescent="0.3">
      <c r="C31" s="43"/>
      <c r="D31" s="43"/>
      <c r="E31" s="43"/>
    </row>
    <row r="32" spans="1:9" x14ac:dyDescent="0.3">
      <c r="C32" s="43"/>
      <c r="D32" s="43"/>
      <c r="E32" s="43"/>
    </row>
    <row r="33" spans="2:8" x14ac:dyDescent="0.3">
      <c r="B33" s="182" t="s">
        <v>128</v>
      </c>
      <c r="C33" s="43"/>
      <c r="D33" s="43"/>
      <c r="E33" s="43"/>
    </row>
    <row r="34" spans="2:8" x14ac:dyDescent="0.3">
      <c r="C34" s="43"/>
      <c r="D34" s="43"/>
      <c r="E34" s="43"/>
    </row>
    <row r="35" spans="2:8" x14ac:dyDescent="0.3">
      <c r="C35" s="43"/>
      <c r="D35" s="43"/>
      <c r="E35" s="43"/>
    </row>
    <row r="36" spans="2:8" x14ac:dyDescent="0.3">
      <c r="C36" s="43"/>
      <c r="D36" s="43"/>
      <c r="E36" s="43"/>
    </row>
    <row r="37" spans="2:8" x14ac:dyDescent="0.3">
      <c r="C37" s="43"/>
      <c r="D37" s="43"/>
      <c r="E37" s="43"/>
    </row>
    <row r="38" spans="2:8" x14ac:dyDescent="0.3">
      <c r="C38" s="43"/>
      <c r="D38" s="43"/>
      <c r="E38" s="43"/>
    </row>
    <row r="39" spans="2:8" x14ac:dyDescent="0.3">
      <c r="C39" s="43"/>
      <c r="D39" s="43"/>
      <c r="E39" s="43"/>
    </row>
    <row r="40" spans="2:8" x14ac:dyDescent="0.3">
      <c r="C40" s="43"/>
      <c r="D40" s="43"/>
      <c r="E40" s="43"/>
    </row>
    <row r="41" spans="2:8" x14ac:dyDescent="0.3">
      <c r="C41" s="43"/>
      <c r="D41" s="43"/>
      <c r="E41" s="43"/>
    </row>
    <row r="42" spans="2:8" x14ac:dyDescent="0.3">
      <c r="C42" s="43"/>
      <c r="D42" s="43"/>
      <c r="E42" s="43"/>
    </row>
    <row r="43" spans="2:8" x14ac:dyDescent="0.3">
      <c r="C43" s="43"/>
      <c r="D43" s="43"/>
      <c r="E43" s="43"/>
    </row>
    <row r="45" spans="2:8" x14ac:dyDescent="0.3">
      <c r="B45" s="36"/>
      <c r="C45" s="28"/>
      <c r="D45" s="28"/>
      <c r="E45" s="28"/>
      <c r="F45" s="25"/>
      <c r="G45" s="17"/>
      <c r="H45" s="39"/>
    </row>
    <row r="46" spans="2:8" x14ac:dyDescent="0.3">
      <c r="F46" s="44"/>
    </row>
  </sheetData>
  <pageMargins left="0.7" right="0.7" top="0.75" bottom="0.75" header="0.3" footer="0.3"/>
  <pageSetup orientation="portrait" r:id="rId1"/>
  <headerFooter>
    <oddHeader>&amp;L&amp;A&amp;R&amp;F</oddHeader>
    <oddFooter>&amp;LBrian M. Tissue&amp;Rpage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2"/>
  <sheetViews>
    <sheetView zoomScaleNormal="100" workbookViewId="0">
      <selection activeCell="B3" sqref="B3"/>
    </sheetView>
  </sheetViews>
  <sheetFormatPr defaultColWidth="9.1796875" defaultRowHeight="13.45" x14ac:dyDescent="0.3"/>
  <cols>
    <col min="1" max="1" width="2.6328125" style="19" customWidth="1"/>
    <col min="2" max="2" width="5.7265625" style="19" customWidth="1"/>
    <col min="3" max="3" width="14.7265625" style="45" customWidth="1"/>
    <col min="4" max="6" width="9.7265625" style="37" customWidth="1"/>
    <col min="7" max="10" width="9.7265625" style="19" customWidth="1"/>
    <col min="11" max="16384" width="9.1796875" style="19"/>
  </cols>
  <sheetData>
    <row r="2" spans="2:10" x14ac:dyDescent="0.3">
      <c r="B2" s="35" t="s">
        <v>30</v>
      </c>
      <c r="C2" s="20"/>
      <c r="D2" s="20"/>
      <c r="E2" s="63" t="s">
        <v>34</v>
      </c>
      <c r="F2" s="63"/>
      <c r="G2" s="20"/>
      <c r="H2" s="20"/>
      <c r="I2" s="20"/>
      <c r="J2" s="20"/>
    </row>
    <row r="3" spans="2:10" x14ac:dyDescent="0.3">
      <c r="B3" s="20"/>
      <c r="C3" s="20"/>
      <c r="D3" s="20"/>
      <c r="E3" s="20"/>
      <c r="F3" s="20"/>
      <c r="G3" s="20"/>
      <c r="H3" s="20"/>
      <c r="I3" s="20"/>
      <c r="J3" s="20"/>
    </row>
    <row r="4" spans="2:10" ht="14.55" x14ac:dyDescent="0.35">
      <c r="B4" s="23" t="s">
        <v>132</v>
      </c>
      <c r="C4" s="20"/>
      <c r="D4" s="20"/>
      <c r="E4" s="20"/>
      <c r="F4" s="20"/>
      <c r="G4" s="20"/>
      <c r="H4" s="20"/>
      <c r="I4" s="20"/>
      <c r="J4" s="20"/>
    </row>
    <row r="5" spans="2:10" x14ac:dyDescent="0.3">
      <c r="B5" s="20"/>
      <c r="C5" s="20"/>
      <c r="D5" s="20"/>
      <c r="E5" s="20"/>
      <c r="F5" s="20"/>
      <c r="G5" s="20"/>
      <c r="H5" s="20"/>
      <c r="I5" s="20"/>
      <c r="J5" s="20"/>
    </row>
    <row r="6" spans="2:10" ht="15.6" x14ac:dyDescent="0.35">
      <c r="B6" s="29" t="s">
        <v>3</v>
      </c>
      <c r="C6" s="20" t="s">
        <v>121</v>
      </c>
      <c r="D6" s="20"/>
      <c r="E6" s="20"/>
      <c r="F6" s="20"/>
      <c r="G6" s="20"/>
      <c r="H6" s="20"/>
      <c r="I6" s="20"/>
      <c r="J6" s="20"/>
    </row>
    <row r="7" spans="2:10" ht="15.6" x14ac:dyDescent="0.35">
      <c r="B7" s="20"/>
      <c r="C7" s="20" t="s">
        <v>122</v>
      </c>
      <c r="D7" s="20"/>
      <c r="E7" s="20"/>
      <c r="F7" s="20"/>
      <c r="G7" s="20"/>
      <c r="H7" s="20"/>
      <c r="I7" s="20"/>
      <c r="J7" s="20"/>
    </row>
    <row r="8" spans="2:10" ht="14.55" x14ac:dyDescent="0.35">
      <c r="B8" s="20"/>
      <c r="C8" s="188" t="s">
        <v>133</v>
      </c>
      <c r="D8" s="64"/>
      <c r="E8" s="64"/>
      <c r="F8" s="64"/>
      <c r="G8" s="20"/>
      <c r="H8" s="20"/>
      <c r="I8" s="20"/>
      <c r="J8" s="20"/>
    </row>
    <row r="9" spans="2:10" x14ac:dyDescent="0.3">
      <c r="B9" s="20"/>
      <c r="C9" s="20"/>
      <c r="D9" s="20"/>
      <c r="E9" s="20"/>
      <c r="F9" s="20"/>
      <c r="G9" s="20"/>
      <c r="H9" s="20"/>
      <c r="I9" s="20"/>
      <c r="J9" s="20"/>
    </row>
    <row r="10" spans="2:10" x14ac:dyDescent="0.3">
      <c r="B10" s="172"/>
      <c r="C10" s="173"/>
      <c r="D10" s="174"/>
      <c r="E10" s="174"/>
      <c r="F10" s="174"/>
      <c r="G10" s="174"/>
      <c r="H10" s="174"/>
      <c r="I10" s="174"/>
    </row>
    <row r="11" spans="2:10" x14ac:dyDescent="0.3">
      <c r="E11" s="189" t="s">
        <v>138</v>
      </c>
      <c r="F11" s="189"/>
      <c r="G11" s="189" t="s">
        <v>137</v>
      </c>
      <c r="H11" s="189"/>
    </row>
    <row r="12" spans="2:10" ht="14.55" x14ac:dyDescent="0.35">
      <c r="B12" s="187"/>
      <c r="C12" s="51"/>
      <c r="D12" s="167" t="s">
        <v>108</v>
      </c>
      <c r="E12" s="96" t="s">
        <v>56</v>
      </c>
      <c r="F12" s="96" t="s">
        <v>57</v>
      </c>
      <c r="G12" s="96" t="s">
        <v>125</v>
      </c>
      <c r="H12" s="96" t="s">
        <v>126</v>
      </c>
    </row>
    <row r="13" spans="2:10" ht="14.55" x14ac:dyDescent="0.3">
      <c r="B13" s="138" t="s">
        <v>117</v>
      </c>
      <c r="D13" s="138" t="s">
        <v>118</v>
      </c>
      <c r="E13" s="17">
        <f>10^(-F13)</f>
        <v>4.4463126746910741E-7</v>
      </c>
      <c r="F13" s="119">
        <v>6.3520000000000003</v>
      </c>
      <c r="G13" s="17">
        <f>10^(-H13)</f>
        <v>1.445439770745926E-6</v>
      </c>
      <c r="H13" s="119" t="s">
        <v>123</v>
      </c>
    </row>
    <row r="14" spans="2:10" ht="15.05" x14ac:dyDescent="0.3">
      <c r="B14" s="138" t="s">
        <v>130</v>
      </c>
      <c r="D14" s="138" t="s">
        <v>119</v>
      </c>
      <c r="E14" s="17">
        <f>10^(-F14)</f>
        <v>4.6881338214526346E-11</v>
      </c>
      <c r="F14" s="119">
        <v>10.329000000000001</v>
      </c>
      <c r="G14" s="17">
        <f>10^(-H14)</f>
        <v>1.0964781961431814E-9</v>
      </c>
      <c r="H14" s="119" t="s">
        <v>124</v>
      </c>
    </row>
    <row r="15" spans="2:10" x14ac:dyDescent="0.3">
      <c r="D15" s="19"/>
      <c r="E15" s="19"/>
      <c r="F15" s="19"/>
    </row>
    <row r="16" spans="2:10" x14ac:dyDescent="0.3">
      <c r="B16" s="58" t="s">
        <v>90</v>
      </c>
      <c r="C16" s="43"/>
      <c r="D16" s="43"/>
      <c r="E16" s="43"/>
      <c r="F16" s="43"/>
      <c r="G16" s="43"/>
      <c r="H16" s="43"/>
    </row>
    <row r="17" spans="2:10" x14ac:dyDescent="0.3">
      <c r="B17" s="77"/>
      <c r="C17" s="113"/>
      <c r="D17" s="78"/>
      <c r="E17" s="78"/>
      <c r="F17" s="78" t="s">
        <v>115</v>
      </c>
      <c r="G17" s="110" t="s">
        <v>116</v>
      </c>
      <c r="H17" s="178"/>
      <c r="I17" s="43"/>
    </row>
    <row r="18" spans="2:10" ht="15.6" x14ac:dyDescent="0.35">
      <c r="B18" s="22" t="s">
        <v>7</v>
      </c>
      <c r="C18" s="168" t="s">
        <v>129</v>
      </c>
      <c r="D18" s="165"/>
      <c r="E18" s="165"/>
      <c r="F18" s="96" t="s">
        <v>120</v>
      </c>
      <c r="G18" s="97" t="s">
        <v>14</v>
      </c>
      <c r="H18" s="98" t="s">
        <v>87</v>
      </c>
      <c r="J18" s="36"/>
    </row>
    <row r="19" spans="2:10" x14ac:dyDescent="0.3">
      <c r="B19" s="21">
        <v>1</v>
      </c>
      <c r="C19" s="177" t="s">
        <v>134</v>
      </c>
      <c r="D19" s="44"/>
      <c r="E19" s="44"/>
      <c r="F19" s="170">
        <v>2.3E-3</v>
      </c>
      <c r="G19" s="175">
        <v>8.1999999999999993</v>
      </c>
      <c r="H19" s="180">
        <f>10^(-G19)</f>
        <v>6.3095734448019329E-9</v>
      </c>
      <c r="J19" s="184"/>
    </row>
    <row r="20" spans="2:10" x14ac:dyDescent="0.3">
      <c r="B20" s="24">
        <v>2</v>
      </c>
      <c r="C20" s="177" t="s">
        <v>135</v>
      </c>
      <c r="D20" s="36"/>
      <c r="E20" s="36"/>
      <c r="F20" s="170">
        <v>2.3E-3</v>
      </c>
      <c r="G20" s="175">
        <v>8.1</v>
      </c>
      <c r="H20" s="180">
        <f>10^(-G20)</f>
        <v>7.9432823472428087E-9</v>
      </c>
      <c r="J20" s="179"/>
    </row>
    <row r="21" spans="2:10" x14ac:dyDescent="0.3">
      <c r="B21" s="32">
        <v>3</v>
      </c>
      <c r="C21" s="169" t="s">
        <v>136</v>
      </c>
      <c r="D21" s="166"/>
      <c r="E21" s="166"/>
      <c r="F21" s="171">
        <v>2.3E-3</v>
      </c>
      <c r="G21" s="176">
        <v>7.8</v>
      </c>
      <c r="H21" s="181">
        <f t="shared" ref="H21" si="0">10^(-G21)</f>
        <v>1.5848931924611133E-8</v>
      </c>
      <c r="J21" s="179"/>
    </row>
    <row r="22" spans="2:10" x14ac:dyDescent="0.3">
      <c r="J22" s="179"/>
    </row>
    <row r="23" spans="2:10" x14ac:dyDescent="0.3">
      <c r="D23" s="19"/>
    </row>
    <row r="25" spans="2:10" s="45" customFormat="1" x14ac:dyDescent="0.3">
      <c r="C25" s="36"/>
      <c r="D25" s="36"/>
    </row>
    <row r="26" spans="2:10" x14ac:dyDescent="0.3">
      <c r="C26" s="184"/>
      <c r="D26" s="184"/>
      <c r="E26" s="19"/>
      <c r="F26" s="19"/>
    </row>
    <row r="27" spans="2:10" x14ac:dyDescent="0.3">
      <c r="C27" s="179"/>
      <c r="D27" s="179"/>
      <c r="E27" s="19"/>
      <c r="F27" s="19"/>
    </row>
    <row r="28" spans="2:10" x14ac:dyDescent="0.3">
      <c r="C28" s="179"/>
      <c r="D28" s="179"/>
      <c r="E28" s="19"/>
      <c r="F28" s="19"/>
    </row>
    <row r="29" spans="2:10" x14ac:dyDescent="0.3">
      <c r="C29" s="19"/>
      <c r="D29" s="19"/>
      <c r="E29" s="19"/>
      <c r="F29" s="19"/>
    </row>
    <row r="30" spans="2:10" x14ac:dyDescent="0.3">
      <c r="C30" s="19"/>
      <c r="D30" s="19"/>
      <c r="E30" s="19"/>
      <c r="F30" s="19"/>
    </row>
    <row r="32" spans="2:10" ht="14.55" x14ac:dyDescent="0.35">
      <c r="B32" s="19" t="s">
        <v>131</v>
      </c>
    </row>
  </sheetData>
  <pageMargins left="0.7" right="0.7" top="0.75" bottom="0.75" header="0.3" footer="0.3"/>
  <pageSetup orientation="portrait" r:id="rId1"/>
  <headerFooter>
    <oddHeader>&amp;L&amp;A&amp;R&amp;F</oddHeader>
    <oddFooter>&amp;LBrian M. Tissue&amp;Rpage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notes</vt:lpstr>
      <vt:lpstr>6.A Henderson-Hasselbalch</vt:lpstr>
      <vt:lpstr>6.B polyprotic-acid</vt:lpstr>
      <vt:lpstr>6.C polyprotic-buffer</vt:lpstr>
      <vt:lpstr>6.D carbonic-acid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Tissue</dc:creator>
  <cp:lastModifiedBy>Brian Tissue</cp:lastModifiedBy>
  <cp:lastPrinted>2009-10-09T13:29:49Z</cp:lastPrinted>
  <dcterms:created xsi:type="dcterms:W3CDTF">1997-09-17T15:09:25Z</dcterms:created>
  <dcterms:modified xsi:type="dcterms:W3CDTF">2016-07-26T14:01:02Z</dcterms:modified>
</cp:coreProperties>
</file>