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3" yWindow="645" windowWidth="7211" windowHeight="4073" tabRatio="808"/>
  </bookViews>
  <sheets>
    <sheet name="notes" sheetId="15" r:id="rId1"/>
    <sheet name="1.A conversions" sheetId="43" r:id="rId2"/>
    <sheet name="1.B precision" sheetId="42" r:id="rId3"/>
    <sheet name="1.C outlier" sheetId="47" r:id="rId4"/>
    <sheet name="1.D LOD-LOQ" sheetId="48" r:id="rId5"/>
    <sheet name="1.E calibration" sheetId="45" r:id="rId6"/>
    <sheet name="1.F standard-addition" sheetId="46" r:id="rId7"/>
  </sheets>
  <calcPr calcId="145621"/>
</workbook>
</file>

<file path=xl/calcChain.xml><?xml version="1.0" encoding="utf-8"?>
<calcChain xmlns="http://schemas.openxmlformats.org/spreadsheetml/2006/main">
  <c r="C35" i="48" l="1"/>
  <c r="C31" i="48"/>
  <c r="E17" i="47"/>
  <c r="E16" i="47"/>
  <c r="E15" i="47"/>
  <c r="E14" i="47"/>
  <c r="E34" i="42"/>
  <c r="E32" i="42"/>
  <c r="E31" i="42"/>
  <c r="E21" i="42"/>
  <c r="E20" i="42"/>
  <c r="E19" i="42"/>
  <c r="E18" i="42"/>
  <c r="C30" i="48" l="1"/>
  <c r="C32" i="48"/>
  <c r="C33" i="48"/>
  <c r="C34" i="48"/>
  <c r="G14" i="47"/>
  <c r="G15" i="47"/>
  <c r="E33" i="42"/>
  <c r="G41" i="42"/>
  <c r="E41" i="42" s="1"/>
  <c r="B2" i="15" l="1"/>
</calcChain>
</file>

<file path=xl/sharedStrings.xml><?xml version="1.0" encoding="utf-8"?>
<sst xmlns="http://schemas.openxmlformats.org/spreadsheetml/2006/main" count="312" uniqueCount="245">
  <si>
    <t>Worksheets in this file</t>
  </si>
  <si>
    <t>Background</t>
  </si>
  <si>
    <t xml:space="preserve">ver. </t>
  </si>
  <si>
    <t xml:space="preserve">1. </t>
  </si>
  <si>
    <t xml:space="preserve">2. </t>
  </si>
  <si>
    <t>notes</t>
  </si>
  <si>
    <t>This page with background information.</t>
  </si>
  <si>
    <t>Each worksheet has instructions in the blue shaded box.</t>
  </si>
  <si>
    <t>sample</t>
  </si>
  <si>
    <t>Determining limit of detection and limit of quantitation.</t>
  </si>
  <si>
    <t>Calculations based on one-point calibration.</t>
  </si>
  <si>
    <t>Calibration using standard addition.</t>
  </si>
  <si>
    <t>Converting between various measurement units.</t>
  </si>
  <si>
    <t>Refer to Chapter 1 in the text for equations and explanations.</t>
  </si>
  <si>
    <t>Unit Conversions</t>
  </si>
  <si>
    <t>wt %</t>
  </si>
  <si>
    <t>M</t>
  </si>
  <si>
    <t>ppm</t>
  </si>
  <si>
    <t>units</t>
  </si>
  <si>
    <t>Calibration</t>
  </si>
  <si>
    <t>Precision</t>
  </si>
  <si>
    <t>Standard Addition</t>
  </si>
  <si>
    <t>% by wt</t>
  </si>
  <si>
    <t>NaCl</t>
  </si>
  <si>
    <t>oz/cu in</t>
  </si>
  <si>
    <t>measurement</t>
  </si>
  <si>
    <t>g/mL</t>
  </si>
  <si>
    <t>km/h</t>
  </si>
  <si>
    <t>m/s</t>
  </si>
  <si>
    <t>velocity</t>
  </si>
  <si>
    <t>density</t>
  </si>
  <si>
    <t>vehicle</t>
  </si>
  <si>
    <t>Convert to:</t>
  </si>
  <si>
    <t>g/oz</t>
  </si>
  <si>
    <t>mL/cu in</t>
  </si>
  <si>
    <t>7Ag85Cu8Sn brazing alloy</t>
  </si>
  <si>
    <t>Sample 1</t>
  </si>
  <si>
    <t xml:space="preserve">Filter to remove the starch binder and wash with water. </t>
  </si>
  <si>
    <t xml:space="preserve">Dilute to a known volume with 0.05 M HCl. </t>
  </si>
  <si>
    <t>measured</t>
  </si>
  <si>
    <t>corrected</t>
  </si>
  <si>
    <t>conc</t>
  </si>
  <si>
    <t>blank</t>
  </si>
  <si>
    <t>average</t>
  </si>
  <si>
    <t>std dev</t>
  </si>
  <si>
    <t>trial</t>
  </si>
  <si>
    <t xml:space="preserve">10x noise = </t>
  </si>
  <si>
    <t xml:space="preserve">3x noise = </t>
  </si>
  <si>
    <t xml:space="preserve">LOD: </t>
  </si>
  <si>
    <t xml:space="preserve">LOQ: </t>
  </si>
  <si>
    <t>ppb</t>
  </si>
  <si>
    <t>absorbance</t>
  </si>
  <si>
    <t>Sample 2</t>
  </si>
  <si>
    <t xml:space="preserve">Dissolve in deionized water and allow time for all of the ASA to dissolve (do not heat). </t>
  </si>
  <si>
    <t>Measure the absorbance of the solution at 227 nm.</t>
  </si>
  <si>
    <t>Measurement Procedure</t>
  </si>
  <si>
    <t>This measurement is listed as the blank measurement for Sample 2.</t>
  </si>
  <si>
    <t>conc (M)</t>
  </si>
  <si>
    <t>value</t>
  </si>
  <si>
    <t>10 % sucrose solution</t>
  </si>
  <si>
    <t>km/mi</t>
  </si>
  <si>
    <t>mph</t>
  </si>
  <si>
    <t>Notes:</t>
  </si>
  <si>
    <t>‰</t>
  </si>
  <si>
    <t>g/mol</t>
  </si>
  <si>
    <t>ppm/%</t>
  </si>
  <si>
    <t>ppm/‰</t>
  </si>
  <si>
    <t>formula wt</t>
  </si>
  <si>
    <t xml:space="preserve"> % (v/v)</t>
  </si>
  <si>
    <t>standard</t>
  </si>
  <si>
    <t>Standard</t>
  </si>
  <si>
    <t>(mM)</t>
  </si>
  <si>
    <t>signal (mV)</t>
  </si>
  <si>
    <t>(cps)</t>
  </si>
  <si>
    <t xml:space="preserve">slope = </t>
  </si>
  <si>
    <t>mM</t>
  </si>
  <si>
    <t>http://www.rsc.org/ej/GC/2001/b102671m/</t>
  </si>
  <si>
    <t>Andrew J. Saterlay , Shelley J. Wilkins and Richard G. Compton</t>
  </si>
  <si>
    <t>data adapted from:</t>
  </si>
  <si>
    <t>Green Chem., 2001, 3, 149 - 155, DOI: 10.1039/b102671m</t>
  </si>
  <si>
    <t>"Towards greener disposal of waste cathode ray tubes via ultrasonically enhanced lead leaching"</t>
  </si>
  <si>
    <t>The dependence is linear, i.e., electrochemical current is proportional to analyte concentration.</t>
  </si>
  <si>
    <r>
      <t>g/cm</t>
    </r>
    <r>
      <rPr>
        <vertAlign val="superscript"/>
        <sz val="10"/>
        <rFont val="Calibri"/>
        <family val="2"/>
        <scheme val="minor"/>
      </rPr>
      <t>3</t>
    </r>
  </si>
  <si>
    <r>
      <t>kg/m</t>
    </r>
    <r>
      <rPr>
        <vertAlign val="superscript"/>
        <sz val="10"/>
        <rFont val="Calibri"/>
        <family val="2"/>
        <scheme val="minor"/>
      </rPr>
      <t>3</t>
    </r>
  </si>
  <si>
    <t>You-Try-It 1.B</t>
  </si>
  <si>
    <t>You-Try-It 1.A</t>
  </si>
  <si>
    <t>Table 1.A.1</t>
  </si>
  <si>
    <t>Table 1.A.2</t>
  </si>
  <si>
    <t>You-Try-It 1.D</t>
  </si>
  <si>
    <t>You-Try-It 1.E</t>
  </si>
  <si>
    <t>You-Try-It 1.F</t>
  </si>
  <si>
    <t>Sample wt (g)</t>
  </si>
  <si>
    <t xml:space="preserve"> %</t>
  </si>
  <si>
    <t>mean:</t>
  </si>
  <si>
    <t>std dev:</t>
  </si>
  <si>
    <t>relative standard deviation:</t>
  </si>
  <si>
    <t xml:space="preserve"> %-RSD</t>
  </si>
  <si>
    <t>Verify your results using Data -&gt; Data Analysis -&gt; Descriptive Statistics.</t>
  </si>
  <si>
    <t>N-1</t>
  </si>
  <si>
    <t>(80%)</t>
  </si>
  <si>
    <t>(90%)</t>
  </si>
  <si>
    <t>(95%)</t>
  </si>
  <si>
    <t>(97.5%)</t>
  </si>
  <si>
    <t>(99%)</t>
  </si>
  <si>
    <t>(99.9%)</t>
  </si>
  <si>
    <t>infinity</t>
  </si>
  <si>
    <t>Data</t>
  </si>
  <si>
    <t>Results</t>
  </si>
  <si>
    <t xml:space="preserve">N = </t>
  </si>
  <si>
    <t xml:space="preserve">sum = </t>
  </si>
  <si>
    <t xml:space="preserve">mean = </t>
  </si>
  <si>
    <t xml:space="preserve">std dev = </t>
  </si>
  <si>
    <t xml:space="preserve">%-RSD = </t>
  </si>
  <si>
    <t xml:space="preserve">std error = </t>
  </si>
  <si>
    <t>N</t>
  </si>
  <si>
    <t>Trial</t>
  </si>
  <si>
    <t>ISE Result (mV)</t>
  </si>
  <si>
    <r>
      <t>A standard ASA solution of 5.0x10</t>
    </r>
    <r>
      <rPr>
        <vertAlign val="superscript"/>
        <sz val="10"/>
        <rFont val="Calibri"/>
        <family val="2"/>
        <scheme val="minor"/>
      </rPr>
      <t>−5</t>
    </r>
    <r>
      <rPr>
        <sz val="10"/>
        <rFont val="Calibri"/>
        <family val="2"/>
        <scheme val="minor"/>
      </rPr>
      <t xml:space="preserve"> M in 0.05 M HCl has an absorbance of 0.363 at 227 nm.</t>
    </r>
  </si>
  <si>
    <r>
      <t>NO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−</t>
    </r>
  </si>
  <si>
    <r>
      <t xml:space="preserve">A more complete list of </t>
    </r>
    <r>
      <rPr>
        <i/>
        <sz val="10"/>
        <rFont val="Calibri"/>
        <family val="2"/>
        <scheme val="minor"/>
      </rPr>
      <t>Q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values is in:</t>
    </r>
  </si>
  <si>
    <r>
      <rPr>
        <i/>
        <sz val="10"/>
        <rFont val="Calibri"/>
        <family val="2"/>
        <scheme val="minor"/>
      </rPr>
      <t>Anal. Chem</t>
    </r>
    <r>
      <rPr>
        <sz val="10"/>
        <rFont val="Calibri"/>
        <family val="2"/>
        <scheme val="minor"/>
      </rPr>
      <t xml:space="preserve">., </t>
    </r>
    <r>
      <rPr>
        <b/>
        <sz val="10"/>
        <rFont val="Calibri"/>
        <family val="2"/>
        <scheme val="minor"/>
      </rPr>
      <t>1991</t>
    </r>
    <r>
      <rPr>
        <sz val="10"/>
        <rFont val="Calibri"/>
        <family val="2"/>
        <scheme val="minor"/>
      </rPr>
      <t xml:space="preserve">, </t>
    </r>
    <r>
      <rPr>
        <i/>
        <sz val="10"/>
        <rFont val="Calibri"/>
        <family val="2"/>
        <scheme val="minor"/>
      </rPr>
      <t>63</t>
    </r>
    <r>
      <rPr>
        <sz val="10"/>
        <rFont val="Calibri"/>
        <family val="2"/>
        <scheme val="minor"/>
      </rPr>
      <t>(2), 139-146; DOI: 10.1021/ac00002a010.</t>
    </r>
  </si>
  <si>
    <r>
      <t xml:space="preserve">Table of </t>
    </r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values for given alpha levels</t>
    </r>
  </si>
  <si>
    <t>You-Try-It 1.C</t>
  </si>
  <si>
    <t>Table 1.A.1 provides several examples of physical measurements in common units.</t>
  </si>
  <si>
    <t>Table 1.A.2 provides a list of analytical results with common units.</t>
  </si>
  <si>
    <t>Calculate the wt-% for each measurement in Table 1.B.1.</t>
  </si>
  <si>
    <t>For help getting started with Excel see spreadsheet-help.pdf.</t>
  </si>
  <si>
    <t>1.A conversions</t>
  </si>
  <si>
    <t>1.B precision</t>
  </si>
  <si>
    <t>Data to find mean, standard deviation, etc.</t>
  </si>
  <si>
    <t>1.C outlier</t>
  </si>
  <si>
    <t>Express each case in Table 1.A.1 in the other units that are listed.</t>
  </si>
  <si>
    <t>Express each case in Table 1.A.2 in the other units that are listed.</t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</si>
  <si>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</si>
  <si>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</si>
  <si>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t>Some conversion factors are below the table.</t>
  </si>
  <si>
    <t>mph is 'miles per hour'</t>
  </si>
  <si>
    <t>‰ is 'parts per thousand' (by weight if not specified otherwise)</t>
  </si>
  <si>
    <t>Protein wt (g)</t>
  </si>
  <si>
    <t>Find the mean, standard deviation, and %-RSD.</t>
  </si>
  <si>
    <t>Table 1.B.1 Protein analysis of extra crunchy peanut butter.</t>
  </si>
  <si>
    <t>Column E contains formulas for statistical results for up to 20 data points in Table 1.B.2.</t>
  </si>
  <si>
    <t xml:space="preserve">variance = </t>
  </si>
  <si>
    <r>
      <t xml:space="preserve">Use the table of </t>
    </r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values to the right to find the 90 and 99 %  confidence levels.</t>
    </r>
  </si>
  <si>
    <t>Write formulas to calculate the variance and standard error.</t>
  </si>
  <si>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values</t>
    </r>
  </si>
  <si>
    <t xml:space="preserve">90-% C.L. = </t>
  </si>
  <si>
    <t xml:space="preserve">95-% C.L. = </t>
  </si>
  <si>
    <t xml:space="preserve">99-% C.L. = </t>
  </si>
  <si>
    <t>Statistics</t>
  </si>
  <si>
    <t>wt-%</t>
  </si>
  <si>
    <t>Table 1.B.2 Descriptive Statistics</t>
  </si>
  <si>
    <t>species</t>
  </si>
  <si>
    <t xml:space="preserve">"Statistical treatment for rejection of deviant values: critical values of Dixon's "Q" </t>
  </si>
  <si>
    <t xml:space="preserve"> parameter and related subrange ratios at the 95% confidence level,"</t>
  </si>
  <si>
    <t>David B. Rorabacher,</t>
  </si>
  <si>
    <t>Table 1.C.1 Calcium Potentiometry</t>
  </si>
  <si>
    <t xml:space="preserve">min = </t>
  </si>
  <si>
    <t xml:space="preserve">max = </t>
  </si>
  <si>
    <r>
      <t xml:space="preserve">Critical values of Dixon's </t>
    </r>
    <r>
      <rPr>
        <b/>
        <i/>
        <sz val="10"/>
        <rFont val="Calibri"/>
        <family val="2"/>
        <scheme val="minor"/>
      </rPr>
      <t>Q</t>
    </r>
    <r>
      <rPr>
        <b/>
        <sz val="10"/>
        <rFont val="Calibri"/>
        <family val="2"/>
        <scheme val="minor"/>
      </rPr>
      <t xml:space="preserve"> parameter (</t>
    </r>
    <r>
      <rPr>
        <b/>
        <i/>
        <sz val="10"/>
        <rFont val="Calibri"/>
        <family val="2"/>
        <scheme val="minor"/>
      </rPr>
      <t>Q</t>
    </r>
    <r>
      <rPr>
        <b/>
        <vertAlign val="subscript"/>
        <sz val="10"/>
        <rFont val="Calibri"/>
        <family val="2"/>
        <scheme val="minor"/>
      </rPr>
      <t>c</t>
    </r>
    <r>
      <rPr>
        <b/>
        <sz val="10"/>
        <rFont val="Calibri"/>
        <family val="2"/>
        <scheme val="minor"/>
      </rPr>
      <t>)</t>
    </r>
  </si>
  <si>
    <r>
      <t xml:space="preserve">Determine which data value in Table 1.C.1 is a potential outlier and calculate </t>
    </r>
    <r>
      <rPr>
        <i/>
        <sz val="10"/>
        <rFont val="Calibri"/>
        <family val="2"/>
        <scheme val="minor"/>
      </rPr>
      <t>Q</t>
    </r>
    <r>
      <rPr>
        <sz val="10"/>
        <rFont val="Calibri"/>
        <family val="2"/>
        <scheme val="minor"/>
      </rPr>
      <t>.</t>
    </r>
  </si>
  <si>
    <t>Discarding an Outlier</t>
  </si>
  <si>
    <t>closest value</t>
  </si>
  <si>
    <t>Journal of Engineering Technology, Fall 2003.</t>
  </si>
  <si>
    <t xml:space="preserve">Stephen M. Ross, </t>
  </si>
  <si>
    <t xml:space="preserve">"Peirce's criterion for the elimination of suspect experimental data," </t>
  </si>
  <si>
    <t>Number of doubtful observations</t>
  </si>
  <si>
    <r>
      <t xml:space="preserve">A more complete list of </t>
    </r>
    <r>
      <rPr>
        <i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 xml:space="preserve"> values is in:</t>
    </r>
  </si>
  <si>
    <r>
      <t xml:space="preserve">suspect may be rejected if </t>
    </r>
    <r>
      <rPr>
        <i/>
        <sz val="10"/>
        <rFont val="Calibri"/>
        <family val="2"/>
        <scheme val="minor"/>
      </rPr>
      <t>Q</t>
    </r>
    <r>
      <rPr>
        <sz val="10"/>
        <rFont val="Calibri"/>
        <family val="2"/>
        <scheme val="minor"/>
      </rPr>
      <t xml:space="preserve"> &gt; </t>
    </r>
    <r>
      <rPr>
        <i/>
        <sz val="10"/>
        <rFont val="Calibri"/>
        <family val="2"/>
        <scheme val="minor"/>
      </rPr>
      <t>Q</t>
    </r>
    <r>
      <rPr>
        <vertAlign val="subscript"/>
        <sz val="10"/>
        <rFont val="Calibri"/>
        <family val="2"/>
        <scheme val="minor"/>
      </rPr>
      <t>c</t>
    </r>
  </si>
  <si>
    <r>
      <t xml:space="preserve">Values of </t>
    </r>
    <r>
      <rPr>
        <b/>
        <i/>
        <sz val="10"/>
        <rFont val="Calibri"/>
        <family val="2"/>
        <scheme val="minor"/>
      </rPr>
      <t>R</t>
    </r>
    <r>
      <rPr>
        <b/>
        <sz val="10"/>
        <rFont val="Calibri"/>
        <family val="2"/>
        <scheme val="minor"/>
      </rPr>
      <t xml:space="preserve"> for Peirce's Criterion</t>
    </r>
  </si>
  <si>
    <t>R</t>
  </si>
  <si>
    <t>Test to determine if an apparent outlier may be discarded.</t>
  </si>
  <si>
    <r>
      <rPr>
        <i/>
        <sz val="10"/>
        <rFont val="Calibri"/>
        <family val="2"/>
        <scheme val="minor"/>
      </rPr>
      <t>Q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(99 %)</t>
    </r>
  </si>
  <si>
    <r>
      <rPr>
        <i/>
        <sz val="10"/>
        <rFont val="Calibri"/>
        <family val="2"/>
        <scheme val="minor"/>
      </rPr>
      <t>Q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(95 %)</t>
    </r>
  </si>
  <si>
    <t>analysis</t>
  </si>
  <si>
    <t>nitrate in water</t>
  </si>
  <si>
    <t>NaCl in seawater</t>
  </si>
  <si>
    <t>density (g/mL)</t>
  </si>
  <si>
    <t>acetic acid in vinegar</t>
  </si>
  <si>
    <t>ethanol in beverage</t>
  </si>
  <si>
    <r>
      <t>L/m</t>
    </r>
    <r>
      <rPr>
        <vertAlign val="superscript"/>
        <sz val="10"/>
        <rFont val="Calibri"/>
        <family val="2"/>
        <scheme val="minor"/>
      </rPr>
      <t>3</t>
    </r>
  </si>
  <si>
    <t>mL/L</t>
  </si>
  <si>
    <t>g/kg</t>
  </si>
  <si>
    <r>
      <t>mL/cm</t>
    </r>
    <r>
      <rPr>
        <vertAlign val="superscript"/>
        <sz val="10"/>
        <rFont val="Calibri"/>
        <family val="2"/>
        <scheme val="minor"/>
      </rPr>
      <t>3</t>
    </r>
  </si>
  <si>
    <t>cm/m</t>
  </si>
  <si>
    <t>mm/m</t>
  </si>
  <si>
    <t>The density of each solution is given in column E.</t>
  </si>
  <si>
    <t>Determine if the outlier may be discarded at the 95-% or 99-% confidence levels.</t>
  </si>
  <si>
    <t>deviation</t>
  </si>
  <si>
    <r>
      <rPr>
        <sz val="10"/>
        <rFont val="Calibri"/>
        <family val="2"/>
        <scheme val="minor"/>
      </rPr>
      <t xml:space="preserve">Dixon's </t>
    </r>
    <r>
      <rPr>
        <i/>
        <sz val="10"/>
        <rFont val="Calibri"/>
        <family val="2"/>
        <scheme val="minor"/>
      </rPr>
      <t>Q</t>
    </r>
  </si>
  <si>
    <t>Repeat using Peirce's criterion.</t>
  </si>
  <si>
    <t>Peirce's criterion</t>
  </si>
  <si>
    <r>
      <t xml:space="preserve">Dixon </t>
    </r>
    <r>
      <rPr>
        <b/>
        <i/>
        <sz val="10"/>
        <rFont val="Calibri"/>
        <family val="2"/>
        <scheme val="minor"/>
      </rPr>
      <t>Q</t>
    </r>
    <r>
      <rPr>
        <b/>
        <sz val="10"/>
        <rFont val="Calibri"/>
        <family val="2"/>
        <scheme val="minor"/>
      </rPr>
      <t>-test calculation</t>
    </r>
  </si>
  <si>
    <t>Generate a two-point calibration curve using 0,0 and the standard measurement.</t>
  </si>
  <si>
    <t>Calculate the ASA concentration in the unknown samples using a simple proportionality.</t>
  </si>
  <si>
    <t>Calculate the ASA calculation in the unknown samples using the calibration curve.</t>
  </si>
  <si>
    <t>Acetylsalycilic acid (aspirin or ASA) can be measured using UV light absorption (see procedure).</t>
  </si>
  <si>
    <r>
      <t xml:space="preserve">The measured absorbance is directly proportional to ASA concentration: A </t>
    </r>
    <r>
      <rPr>
        <sz val="10"/>
        <rFont val="Symbol"/>
        <family val="1"/>
        <charset val="2"/>
      </rPr>
      <t>µ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c</t>
    </r>
    <r>
      <rPr>
        <vertAlign val="subscript"/>
        <sz val="10"/>
        <rFont val="Calibri"/>
        <family val="2"/>
      </rPr>
      <t>ASA</t>
    </r>
    <r>
      <rPr>
        <sz val="10"/>
        <rFont val="Calibri"/>
        <family val="2"/>
        <scheme val="minor"/>
      </rPr>
      <t>.</t>
    </r>
  </si>
  <si>
    <r>
      <t xml:space="preserve">Crush an analgesic tablet and weigh </t>
    </r>
    <r>
      <rPr>
        <sz val="10"/>
        <rFont val="Calibri"/>
        <family val="2"/>
      </rPr>
      <t xml:space="preserve">≈ </t>
    </r>
    <r>
      <rPr>
        <sz val="10"/>
        <rFont val="Calibri"/>
        <family val="2"/>
        <scheme val="minor"/>
      </rPr>
      <t>0.1 g to four places on an analytical balance.</t>
    </r>
  </si>
  <si>
    <t>Sample 2 exhibited a faint turbidity (cloudiness). It was remeasured at a wavelength where</t>
  </si>
  <si>
    <t xml:space="preserve"> ASA does not absorb to provide an approximate absorbance due to the turbidity</t>
  </si>
  <si>
    <r>
      <rPr>
        <b/>
        <i/>
        <sz val="10"/>
        <rFont val="Calibri"/>
        <family val="2"/>
        <scheme val="minor"/>
      </rPr>
      <t>c</t>
    </r>
    <r>
      <rPr>
        <b/>
        <vertAlign val="subscript"/>
        <sz val="10"/>
        <rFont val="Calibri"/>
        <family val="2"/>
        <scheme val="minor"/>
      </rPr>
      <t>unk</t>
    </r>
  </si>
  <si>
    <t>µM</t>
  </si>
  <si>
    <t xml:space="preserve">std dev: </t>
  </si>
  <si>
    <t xml:space="preserve">average: </t>
  </si>
  <si>
    <t>Determine the unknown concentration using a proportionality calculation.</t>
  </si>
  <si>
    <t>Determine the x-intercept for the data set, which equals the unknown concentration.</t>
  </si>
  <si>
    <t>signal</t>
  </si>
  <si>
    <t>std addition</t>
  </si>
  <si>
    <t>(μM)</t>
  </si>
  <si>
    <t>(μA)</t>
  </si>
  <si>
    <r>
      <t>d</t>
    </r>
    <r>
      <rPr>
        <vertAlign val="subscript"/>
        <sz val="10"/>
        <rFont val="Calibri"/>
        <family val="2"/>
        <scheme val="minor"/>
      </rPr>
      <t>max</t>
    </r>
  </si>
  <si>
    <t>|deviation|</t>
  </si>
  <si>
    <t>result</t>
  </si>
  <si>
    <r>
      <t>suspect may be rejected if |deviation| &gt; d</t>
    </r>
    <r>
      <rPr>
        <i/>
        <vertAlign val="subscript"/>
        <sz val="10"/>
        <rFont val="Calibri"/>
        <family val="2"/>
        <scheme val="minor"/>
      </rPr>
      <t>max</t>
    </r>
  </si>
  <si>
    <r>
      <rPr>
        <i/>
        <sz val="10"/>
        <rFont val="Calibri"/>
        <family val="2"/>
        <scheme val="minor"/>
      </rPr>
      <t>Q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(95 %) = </t>
    </r>
  </si>
  <si>
    <r>
      <rPr>
        <i/>
        <sz val="10"/>
        <rFont val="Calibri"/>
        <family val="2"/>
        <scheme val="minor"/>
      </rPr>
      <t>Q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(99 %) = </t>
    </r>
  </si>
  <si>
    <t>The fluorescence signal is directly proportional to analyte concentration for both data sets.</t>
  </si>
  <si>
    <t>The blank measurements are for pure solvent.</t>
  </si>
  <si>
    <t>Limit of Detection (LOD) and Limit of Quantitation (LOQ)</t>
  </si>
  <si>
    <t>standard concentration:</t>
  </si>
  <si>
    <t>Determine the LOD and LOQ.</t>
  </si>
  <si>
    <t>cps/ppb</t>
  </si>
  <si>
    <t xml:space="preserve">calibration = </t>
  </si>
  <si>
    <t>1. The fluorescence signal is counts per second (cps) from a photomultiplier tube detector and pulse counter.</t>
  </si>
  <si>
    <t>2. The signal is a voltage from a photon detector and lock-in amplifier.</t>
  </si>
  <si>
    <t>cps</t>
  </si>
  <si>
    <t>ppb/ppm</t>
  </si>
  <si>
    <t>1.F standard-addition</t>
  </si>
  <si>
    <t>Table 1.F.1 gives a set of data for lead analysis using an electrochemical method.</t>
  </si>
  <si>
    <t>Table 1.F.1</t>
  </si>
  <si>
    <t>For step-by-step help see you-try-it-01guide.pdf.</t>
  </si>
  <si>
    <t xml:space="preserve">Tables 1.D.1 and 1.D.2 contain data sets from two different fluorescence experiments. </t>
  </si>
  <si>
    <t>Determine the S/N, LOD, and LOQ for the measurement in Table 1.D.1.</t>
  </si>
  <si>
    <t>Correct the measurements in Table 1.D.2 for the nonzero background and plot.</t>
  </si>
  <si>
    <t>Table 1.D.1. Repetitive fluorescence measurements.1</t>
  </si>
  <si>
    <t>Table 1.D.2. Fluorescence signal as a function of concentration.2</t>
  </si>
  <si>
    <t>Table 1.E.1 lists absorbance measurements for a standard solution and two unknowns.</t>
  </si>
  <si>
    <t>Table 1.E.1</t>
  </si>
  <si>
    <t>1.D LOD-LOQ</t>
  </si>
  <si>
    <t>1.E calibration</t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</si>
  <si>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</si>
  <si>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</si>
  <si>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http://www.achem.org</t>
  </si>
  <si>
    <t>Copyright 2009-2016 Brian M. Tissue,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</si>
</sst>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E+00"/>
  </numFmts>
  <fonts count="1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555555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2"/>
    </font>
    <font>
      <vertAlign val="subscript"/>
      <sz val="10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3" borderId="8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4" borderId="1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164" fontId="1" fillId="4" borderId="15" xfId="0" applyNumberFormat="1" applyFont="1" applyFill="1" applyBorder="1" applyAlignment="1">
      <alignment horizontal="left"/>
    </xf>
    <xf numFmtId="1" fontId="1" fillId="4" borderId="10" xfId="0" applyNumberFormat="1" applyFont="1" applyFill="1" applyBorder="1" applyAlignment="1">
      <alignment horizontal="left"/>
    </xf>
    <xf numFmtId="164" fontId="1" fillId="4" borderId="11" xfId="0" applyNumberFormat="1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2" fontId="2" fillId="0" borderId="8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2" fillId="2" borderId="0" xfId="0" applyNumberFormat="1" applyFont="1" applyFill="1"/>
    <xf numFmtId="164" fontId="2" fillId="5" borderId="4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left"/>
    </xf>
    <xf numFmtId="164" fontId="2" fillId="5" borderId="4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/>
    <xf numFmtId="2" fontId="2" fillId="0" borderId="5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0" fontId="2" fillId="2" borderId="0" xfId="0" quotePrefix="1" applyFont="1" applyFill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65" fontId="2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7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6" fontId="2" fillId="5" borderId="0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1" fontId="2" fillId="5" borderId="4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center"/>
    </xf>
    <xf numFmtId="166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/>
    </xf>
    <xf numFmtId="164" fontId="2" fillId="5" borderId="7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quotePrefix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2" fillId="0" borderId="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165" fontId="1" fillId="0" borderId="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/>
    <xf numFmtId="0" fontId="8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2" fillId="2" borderId="0" xfId="0" quotePrefix="1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11" fontId="2" fillId="0" borderId="0" xfId="0" applyNumberFormat="1" applyFont="1" applyBorder="1"/>
    <xf numFmtId="0" fontId="2" fillId="0" borderId="0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5" fillId="3" borderId="0" xfId="0" quotePrefix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NumberFormat="1" applyFont="1" applyFill="1" applyAlignment="1">
      <alignment horizontal="left" vertical="center"/>
    </xf>
    <xf numFmtId="0" fontId="9" fillId="3" borderId="3" xfId="0" applyFont="1" applyFill="1" applyBorder="1"/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2" borderId="0" xfId="0" applyNumberFormat="1" applyFont="1" applyFill="1" applyAlignment="1">
      <alignment horizontal="left"/>
    </xf>
    <xf numFmtId="0" fontId="2" fillId="0" borderId="0" xfId="0" quotePrefix="1" applyFont="1"/>
    <xf numFmtId="2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left"/>
    </xf>
    <xf numFmtId="165" fontId="2" fillId="0" borderId="0" xfId="0" quotePrefix="1" applyNumberFormat="1" applyFont="1" applyFill="1" applyAlignment="1"/>
    <xf numFmtId="2" fontId="2" fillId="0" borderId="0" xfId="0" quotePrefix="1" applyNumberFormat="1" applyFont="1" applyFill="1" applyAlignment="1">
      <alignment horizontal="left"/>
    </xf>
    <xf numFmtId="0" fontId="2" fillId="0" borderId="0" xfId="0" quotePrefix="1" applyFont="1" applyBorder="1"/>
    <xf numFmtId="165" fontId="2" fillId="0" borderId="0" xfId="0" quotePrefix="1" applyNumberFormat="1" applyFont="1" applyBorder="1"/>
    <xf numFmtId="2" fontId="2" fillId="0" borderId="0" xfId="0" quotePrefix="1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/>
    <xf numFmtId="0" fontId="2" fillId="5" borderId="1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3" xfId="0" applyFont="1" applyFill="1" applyBorder="1"/>
    <xf numFmtId="0" fontId="2" fillId="5" borderId="13" xfId="0" applyFont="1" applyFill="1" applyBorder="1" applyAlignment="1">
      <alignment horizontal="center"/>
    </xf>
    <xf numFmtId="9" fontId="2" fillId="5" borderId="6" xfId="0" quotePrefix="1" applyNumberFormat="1" applyFont="1" applyFill="1" applyBorder="1" applyAlignment="1">
      <alignment horizontal="right"/>
    </xf>
    <xf numFmtId="9" fontId="2" fillId="5" borderId="7" xfId="0" quotePrefix="1" applyNumberFormat="1" applyFont="1" applyFill="1" applyBorder="1" applyAlignment="1">
      <alignment horizontal="right"/>
    </xf>
    <xf numFmtId="0" fontId="2" fillId="5" borderId="0" xfId="0" applyFont="1" applyFill="1" applyBorder="1"/>
    <xf numFmtId="164" fontId="2" fillId="5" borderId="3" xfId="0" applyNumberFormat="1" applyFont="1" applyFill="1" applyBorder="1"/>
    <xf numFmtId="0" fontId="2" fillId="5" borderId="6" xfId="0" applyFont="1" applyFill="1" applyBorder="1"/>
    <xf numFmtId="164" fontId="2" fillId="5" borderId="7" xfId="0" applyNumberFormat="1" applyFont="1" applyFill="1" applyBorder="1"/>
    <xf numFmtId="9" fontId="2" fillId="5" borderId="10" xfId="0" applyNumberFormat="1" applyFont="1" applyFill="1" applyBorder="1" applyAlignment="1">
      <alignment horizontal="center"/>
    </xf>
    <xf numFmtId="9" fontId="2" fillId="5" borderId="11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Border="1" applyAlignment="1">
      <alignment horizontal="right"/>
    </xf>
    <xf numFmtId="2" fontId="2" fillId="0" borderId="0" xfId="0" quotePrefix="1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/>
    <xf numFmtId="0" fontId="2" fillId="0" borderId="1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0" xfId="0" quotePrefix="1" applyNumberFormat="1" applyFont="1" applyFill="1" applyAlignment="1"/>
    <xf numFmtId="2" fontId="2" fillId="0" borderId="0" xfId="0" quotePrefix="1" applyNumberFormat="1" applyFont="1" applyFill="1" applyAlignment="1"/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4" xfId="0" quotePrefix="1" applyNumberFormat="1" applyFont="1" applyFill="1" applyBorder="1" applyAlignment="1">
      <alignment horizontal="center"/>
    </xf>
    <xf numFmtId="164" fontId="2" fillId="0" borderId="13" xfId="0" quotePrefix="1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left"/>
    </xf>
    <xf numFmtId="0" fontId="1" fillId="0" borderId="0" xfId="0" applyFont="1" applyFill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left"/>
    </xf>
    <xf numFmtId="14" fontId="2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0" borderId="0" xfId="0" applyFont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5" fillId="5" borderId="13" xfId="0" applyFont="1" applyFill="1" applyBorder="1" applyAlignment="1">
      <alignment horizontal="center"/>
    </xf>
    <xf numFmtId="164" fontId="2" fillId="0" borderId="2" xfId="0" applyNumberFormat="1" applyFont="1" applyBorder="1"/>
    <xf numFmtId="49" fontId="2" fillId="0" borderId="8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5" borderId="0" xfId="0" applyNumberFormat="1" applyFont="1" applyFill="1" applyBorder="1"/>
    <xf numFmtId="164" fontId="2" fillId="5" borderId="6" xfId="0" applyNumberFormat="1" applyFont="1" applyFill="1" applyBorder="1"/>
    <xf numFmtId="164" fontId="2" fillId="4" borderId="10" xfId="0" applyNumberFormat="1" applyFont="1" applyFill="1" applyBorder="1"/>
    <xf numFmtId="164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5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right" vertical="center"/>
    </xf>
    <xf numFmtId="164" fontId="1" fillId="4" borderId="1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2" fontId="2" fillId="5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" fillId="0" borderId="0" xfId="0" applyNumberFormat="1" applyFont="1" applyFill="1"/>
    <xf numFmtId="166" fontId="2" fillId="0" borderId="0" xfId="0" applyNumberFormat="1" applyFont="1" applyFill="1"/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11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0" xfId="0" applyFont="1" applyFill="1" applyAlignment="1">
      <alignment horizontal="left"/>
    </xf>
    <xf numFmtId="166" fontId="2" fillId="0" borderId="0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/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/>
    <xf numFmtId="165" fontId="2" fillId="2" borderId="0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2" fillId="5" borderId="7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166" fontId="2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1" fontId="2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13</xdr:row>
      <xdr:rowOff>85725</xdr:rowOff>
    </xdr:from>
    <xdr:to>
      <xdr:col>2</xdr:col>
      <xdr:colOff>1543050</xdr:colOff>
      <xdr:row>16</xdr:row>
      <xdr:rowOff>95250</xdr:rowOff>
    </xdr:to>
    <xdr:pic>
      <xdr:nvPicPr>
        <xdr:cNvPr id="5965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2562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28</xdr:row>
      <xdr:rowOff>114300</xdr:rowOff>
    </xdr:from>
    <xdr:to>
      <xdr:col>2</xdr:col>
      <xdr:colOff>704850</xdr:colOff>
      <xdr:row>31</xdr:row>
      <xdr:rowOff>133350</xdr:rowOff>
    </xdr:to>
    <xdr:pic>
      <xdr:nvPicPr>
        <xdr:cNvPr id="596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596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13</xdr:row>
      <xdr:rowOff>19050</xdr:rowOff>
    </xdr:from>
    <xdr:to>
      <xdr:col>2</xdr:col>
      <xdr:colOff>1381125</xdr:colOff>
      <xdr:row>16</xdr:row>
      <xdr:rowOff>95250</xdr:rowOff>
    </xdr:to>
    <xdr:pic>
      <xdr:nvPicPr>
        <xdr:cNvPr id="5966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24955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19</xdr:row>
      <xdr:rowOff>85725</xdr:rowOff>
    </xdr:from>
    <xdr:to>
      <xdr:col>2</xdr:col>
      <xdr:colOff>1543050</xdr:colOff>
      <xdr:row>22</xdr:row>
      <xdr:rowOff>95250</xdr:rowOff>
    </xdr:to>
    <xdr:pic>
      <xdr:nvPicPr>
        <xdr:cNvPr id="5966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4657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19</xdr:row>
      <xdr:rowOff>19050</xdr:rowOff>
    </xdr:from>
    <xdr:to>
      <xdr:col>2</xdr:col>
      <xdr:colOff>1381125</xdr:colOff>
      <xdr:row>22</xdr:row>
      <xdr:rowOff>95250</xdr:rowOff>
    </xdr:to>
    <xdr:pic>
      <xdr:nvPicPr>
        <xdr:cNvPr id="5966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4591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9</xdr:row>
      <xdr:rowOff>85725</xdr:rowOff>
    </xdr:from>
    <xdr:to>
      <xdr:col>2</xdr:col>
      <xdr:colOff>1543050</xdr:colOff>
      <xdr:row>12</xdr:row>
      <xdr:rowOff>95250</xdr:rowOff>
    </xdr:to>
    <xdr:pic>
      <xdr:nvPicPr>
        <xdr:cNvPr id="596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990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59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9</xdr:row>
      <xdr:rowOff>19050</xdr:rowOff>
    </xdr:from>
    <xdr:to>
      <xdr:col>2</xdr:col>
      <xdr:colOff>1381125</xdr:colOff>
      <xdr:row>12</xdr:row>
      <xdr:rowOff>95250</xdr:rowOff>
    </xdr:to>
    <xdr:pic>
      <xdr:nvPicPr>
        <xdr:cNvPr id="5966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1924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13</xdr:row>
      <xdr:rowOff>85725</xdr:rowOff>
    </xdr:from>
    <xdr:to>
      <xdr:col>2</xdr:col>
      <xdr:colOff>1543050</xdr:colOff>
      <xdr:row>16</xdr:row>
      <xdr:rowOff>95250</xdr:rowOff>
    </xdr:to>
    <xdr:pic>
      <xdr:nvPicPr>
        <xdr:cNvPr id="11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2562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28</xdr:row>
      <xdr:rowOff>114300</xdr:rowOff>
    </xdr:from>
    <xdr:to>
      <xdr:col>2</xdr:col>
      <xdr:colOff>704850</xdr:colOff>
      <xdr:row>31</xdr:row>
      <xdr:rowOff>133350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13</xdr:row>
      <xdr:rowOff>19050</xdr:rowOff>
    </xdr:from>
    <xdr:to>
      <xdr:col>2</xdr:col>
      <xdr:colOff>1381125</xdr:colOff>
      <xdr:row>16</xdr:row>
      <xdr:rowOff>95250</xdr:rowOff>
    </xdr:to>
    <xdr:pic>
      <xdr:nvPicPr>
        <xdr:cNvPr id="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24955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19</xdr:row>
      <xdr:rowOff>85725</xdr:rowOff>
    </xdr:from>
    <xdr:to>
      <xdr:col>2</xdr:col>
      <xdr:colOff>1543050</xdr:colOff>
      <xdr:row>22</xdr:row>
      <xdr:rowOff>95250</xdr:rowOff>
    </xdr:to>
    <xdr:pic>
      <xdr:nvPicPr>
        <xdr:cNvPr id="1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4657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19</xdr:row>
      <xdr:rowOff>19050</xdr:rowOff>
    </xdr:from>
    <xdr:to>
      <xdr:col>2</xdr:col>
      <xdr:colOff>1381125</xdr:colOff>
      <xdr:row>22</xdr:row>
      <xdr:rowOff>95250</xdr:rowOff>
    </xdr:to>
    <xdr:pic>
      <xdr:nvPicPr>
        <xdr:cNvPr id="1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4591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1543050</xdr:colOff>
      <xdr:row>9</xdr:row>
      <xdr:rowOff>85725</xdr:rowOff>
    </xdr:from>
    <xdr:to>
      <xdr:col>2</xdr:col>
      <xdr:colOff>1543050</xdr:colOff>
      <xdr:row>12</xdr:row>
      <xdr:rowOff>95250</xdr:rowOff>
    </xdr:to>
    <xdr:pic>
      <xdr:nvPicPr>
        <xdr:cNvPr id="1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19907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9</xdr:row>
      <xdr:rowOff>19050</xdr:rowOff>
    </xdr:from>
    <xdr:to>
      <xdr:col>2</xdr:col>
      <xdr:colOff>1381125</xdr:colOff>
      <xdr:row>12</xdr:row>
      <xdr:rowOff>95250</xdr:rowOff>
    </xdr:to>
    <xdr:pic>
      <xdr:nvPicPr>
        <xdr:cNvPr id="1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1924050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abSelected="1" zoomScaleNormal="100" workbookViewId="0">
      <selection activeCell="C9" sqref="C9"/>
    </sheetView>
  </sheetViews>
  <sheetFormatPr defaultColWidth="9.08984375" defaultRowHeight="13.45" x14ac:dyDescent="0.3"/>
  <cols>
    <col min="1" max="1" width="2.6328125" style="86" customWidth="1"/>
    <col min="2" max="2" width="4.6328125" style="86" customWidth="1"/>
    <col min="3" max="6" width="20.6328125" style="86" customWidth="1"/>
    <col min="7" max="16384" width="9.08984375" style="86"/>
  </cols>
  <sheetData>
    <row r="2" spans="2:6" x14ac:dyDescent="0.3">
      <c r="B2" s="1" t="str">
        <f ca="1">MID(CELL("filename"),SEARCH("[",CELL("filename"))+1, SEARCH("]",CELL("filename"))-SEARCH("[",CELL("filename"))-1)</f>
        <v>you-try-it-01.xlsx</v>
      </c>
      <c r="C2" s="115"/>
      <c r="D2" s="115"/>
      <c r="E2" s="115"/>
      <c r="F2" s="116"/>
    </row>
    <row r="3" spans="2:6" x14ac:dyDescent="0.3">
      <c r="B3" s="117" t="s">
        <v>2</v>
      </c>
      <c r="C3" s="118">
        <v>42577</v>
      </c>
      <c r="D3" s="119"/>
      <c r="E3" s="119"/>
      <c r="F3" s="135"/>
    </row>
    <row r="4" spans="2:6" x14ac:dyDescent="0.3">
      <c r="B4" s="121"/>
      <c r="C4" s="119"/>
      <c r="D4" s="119"/>
      <c r="E4" s="119"/>
      <c r="F4" s="120"/>
    </row>
    <row r="5" spans="2:6" x14ac:dyDescent="0.3">
      <c r="B5" s="121"/>
      <c r="C5" s="122" t="s">
        <v>244</v>
      </c>
      <c r="D5" s="119"/>
      <c r="E5" s="119"/>
      <c r="F5" s="120"/>
    </row>
    <row r="6" spans="2:6" x14ac:dyDescent="0.3">
      <c r="B6" s="121"/>
      <c r="C6" s="86" t="s">
        <v>241</v>
      </c>
      <c r="D6" s="119"/>
      <c r="E6" s="119"/>
      <c r="F6" s="120"/>
    </row>
    <row r="7" spans="2:6" x14ac:dyDescent="0.3">
      <c r="B7" s="121"/>
      <c r="C7" s="122" t="s">
        <v>242</v>
      </c>
      <c r="D7" s="122"/>
      <c r="E7" s="119"/>
      <c r="F7" s="120"/>
    </row>
    <row r="8" spans="2:6" x14ac:dyDescent="0.3">
      <c r="B8" s="121"/>
      <c r="C8" s="119" t="s">
        <v>243</v>
      </c>
      <c r="D8" s="119"/>
      <c r="E8" s="119"/>
      <c r="F8" s="120"/>
    </row>
    <row r="9" spans="2:6" x14ac:dyDescent="0.3">
      <c r="B9" s="121"/>
      <c r="C9" s="119"/>
      <c r="D9" s="119"/>
      <c r="E9" s="119"/>
      <c r="F9" s="120"/>
    </row>
    <row r="10" spans="2:6" x14ac:dyDescent="0.3">
      <c r="B10" s="121"/>
      <c r="C10" s="119"/>
      <c r="D10" s="119"/>
      <c r="E10" s="119"/>
      <c r="F10" s="120"/>
    </row>
    <row r="11" spans="2:6" x14ac:dyDescent="0.3">
      <c r="B11" s="121"/>
      <c r="C11" s="123" t="s">
        <v>0</v>
      </c>
      <c r="D11" s="119"/>
      <c r="E11" s="119"/>
      <c r="F11" s="120"/>
    </row>
    <row r="12" spans="2:6" x14ac:dyDescent="0.3">
      <c r="B12" s="121"/>
      <c r="C12" s="119" t="s">
        <v>5</v>
      </c>
      <c r="D12" s="119" t="s">
        <v>6</v>
      </c>
      <c r="E12" s="119"/>
      <c r="F12" s="120"/>
    </row>
    <row r="13" spans="2:6" x14ac:dyDescent="0.3">
      <c r="B13" s="121"/>
      <c r="C13" s="119" t="s">
        <v>127</v>
      </c>
      <c r="D13" s="119" t="s">
        <v>12</v>
      </c>
      <c r="E13" s="119"/>
      <c r="F13" s="120"/>
    </row>
    <row r="14" spans="2:6" x14ac:dyDescent="0.3">
      <c r="B14" s="121"/>
      <c r="C14" s="119" t="s">
        <v>128</v>
      </c>
      <c r="D14" s="119" t="s">
        <v>129</v>
      </c>
      <c r="E14" s="119"/>
      <c r="F14" s="120"/>
    </row>
    <row r="15" spans="2:6" x14ac:dyDescent="0.3">
      <c r="B15" s="121"/>
      <c r="C15" s="119" t="s">
        <v>130</v>
      </c>
      <c r="D15" s="119" t="s">
        <v>171</v>
      </c>
      <c r="E15" s="119"/>
      <c r="F15" s="120"/>
    </row>
    <row r="16" spans="2:6" x14ac:dyDescent="0.3">
      <c r="B16" s="121"/>
      <c r="C16" s="119" t="s">
        <v>239</v>
      </c>
      <c r="D16" s="119" t="s">
        <v>9</v>
      </c>
      <c r="E16" s="119"/>
      <c r="F16" s="120"/>
    </row>
    <row r="17" spans="2:6" x14ac:dyDescent="0.3">
      <c r="B17" s="121"/>
      <c r="C17" s="119" t="s">
        <v>240</v>
      </c>
      <c r="D17" s="119" t="s">
        <v>10</v>
      </c>
      <c r="E17" s="119"/>
      <c r="F17" s="120"/>
    </row>
    <row r="18" spans="2:6" x14ac:dyDescent="0.3">
      <c r="B18" s="121"/>
      <c r="C18" s="119" t="s">
        <v>228</v>
      </c>
      <c r="D18" s="119" t="s">
        <v>11</v>
      </c>
      <c r="E18" s="119"/>
      <c r="F18" s="120"/>
    </row>
    <row r="19" spans="2:6" x14ac:dyDescent="0.3">
      <c r="B19" s="121"/>
      <c r="C19" s="119"/>
      <c r="D19" s="119"/>
      <c r="E19" s="119"/>
      <c r="F19" s="120"/>
    </row>
    <row r="20" spans="2:6" x14ac:dyDescent="0.3">
      <c r="B20" s="121"/>
      <c r="C20" s="119"/>
      <c r="D20" s="119"/>
      <c r="E20" s="119"/>
      <c r="F20" s="120"/>
    </row>
    <row r="21" spans="2:6" x14ac:dyDescent="0.3">
      <c r="B21" s="121"/>
      <c r="C21" s="124" t="s">
        <v>1</v>
      </c>
      <c r="D21" s="119"/>
      <c r="E21" s="119"/>
      <c r="F21" s="120"/>
    </row>
    <row r="22" spans="2:6" x14ac:dyDescent="0.3">
      <c r="B22" s="121"/>
      <c r="C22" s="119" t="s">
        <v>13</v>
      </c>
      <c r="D22" s="119"/>
      <c r="E22" s="119"/>
      <c r="F22" s="136"/>
    </row>
    <row r="23" spans="2:6" x14ac:dyDescent="0.3">
      <c r="B23" s="121"/>
      <c r="C23" s="119" t="s">
        <v>7</v>
      </c>
      <c r="D23" s="119"/>
      <c r="E23" s="119"/>
      <c r="F23" s="137"/>
    </row>
    <row r="24" spans="2:6" x14ac:dyDescent="0.3">
      <c r="B24" s="121"/>
      <c r="C24" s="119" t="s">
        <v>231</v>
      </c>
      <c r="D24" s="119"/>
      <c r="E24" s="125"/>
      <c r="F24" s="120"/>
    </row>
    <row r="25" spans="2:6" x14ac:dyDescent="0.3">
      <c r="B25" s="121"/>
      <c r="C25" s="119" t="s">
        <v>126</v>
      </c>
      <c r="D25" s="119"/>
      <c r="E25" s="119"/>
      <c r="F25" s="120"/>
    </row>
    <row r="26" spans="2:6" x14ac:dyDescent="0.3">
      <c r="B26" s="121"/>
      <c r="C26" s="119"/>
      <c r="D26" s="119"/>
      <c r="E26" s="119"/>
      <c r="F26" s="120"/>
    </row>
    <row r="27" spans="2:6" x14ac:dyDescent="0.3">
      <c r="B27" s="121"/>
      <c r="C27" s="126"/>
      <c r="D27" s="119"/>
      <c r="E27" s="119"/>
      <c r="F27" s="120"/>
    </row>
    <row r="28" spans="2:6" x14ac:dyDescent="0.3">
      <c r="B28" s="121"/>
      <c r="C28" s="119"/>
      <c r="D28" s="119"/>
      <c r="E28" s="119"/>
      <c r="F28" s="137"/>
    </row>
    <row r="29" spans="2:6" x14ac:dyDescent="0.3">
      <c r="B29" s="121"/>
      <c r="C29" s="119"/>
      <c r="D29" s="119"/>
      <c r="E29" s="119"/>
      <c r="F29" s="136"/>
    </row>
    <row r="30" spans="2:6" x14ac:dyDescent="0.3">
      <c r="B30" s="121"/>
      <c r="C30" s="119"/>
      <c r="D30" s="119"/>
      <c r="E30" s="119"/>
      <c r="F30" s="136"/>
    </row>
    <row r="31" spans="2:6" x14ac:dyDescent="0.3">
      <c r="B31" s="121"/>
      <c r="C31" s="119"/>
      <c r="D31" s="119"/>
      <c r="E31" s="119"/>
      <c r="F31" s="136"/>
    </row>
    <row r="32" spans="2:6" x14ac:dyDescent="0.3">
      <c r="B32" s="121"/>
      <c r="C32" s="122"/>
      <c r="D32" s="119"/>
      <c r="E32" s="119"/>
      <c r="F32" s="120"/>
    </row>
    <row r="33" spans="2:6" x14ac:dyDescent="0.3">
      <c r="B33" s="121"/>
      <c r="C33" s="122"/>
      <c r="D33" s="119"/>
      <c r="E33" s="119"/>
      <c r="F33" s="120"/>
    </row>
    <row r="34" spans="2:6" x14ac:dyDescent="0.3">
      <c r="B34" s="121"/>
      <c r="C34" s="122"/>
      <c r="D34" s="119"/>
      <c r="E34" s="119"/>
      <c r="F34" s="120"/>
    </row>
    <row r="35" spans="2:6" x14ac:dyDescent="0.3">
      <c r="B35" s="121"/>
      <c r="C35" s="119"/>
      <c r="D35" s="119"/>
      <c r="E35" s="119"/>
      <c r="F35" s="120"/>
    </row>
    <row r="36" spans="2:6" x14ac:dyDescent="0.3">
      <c r="B36" s="121"/>
      <c r="C36" s="119"/>
      <c r="D36" s="119"/>
      <c r="E36" s="119"/>
      <c r="F36" s="120"/>
    </row>
    <row r="37" spans="2:6" x14ac:dyDescent="0.3">
      <c r="B37" s="121"/>
      <c r="C37" s="119"/>
      <c r="D37" s="119"/>
      <c r="E37" s="119"/>
      <c r="F37" s="120"/>
    </row>
    <row r="38" spans="2:6" x14ac:dyDescent="0.3">
      <c r="B38" s="121"/>
      <c r="C38" s="119"/>
      <c r="D38" s="119"/>
      <c r="E38" s="119"/>
      <c r="F38" s="120"/>
    </row>
    <row r="39" spans="2:6" x14ac:dyDescent="0.3">
      <c r="B39" s="121"/>
      <c r="C39" s="119"/>
      <c r="D39" s="119"/>
      <c r="E39" s="119"/>
      <c r="F39" s="120"/>
    </row>
    <row r="40" spans="2:6" x14ac:dyDescent="0.3">
      <c r="B40" s="127"/>
      <c r="C40" s="128"/>
      <c r="D40" s="128"/>
      <c r="E40" s="128"/>
      <c r="F40" s="129"/>
    </row>
    <row r="42" spans="2:6" x14ac:dyDescent="0.3">
      <c r="C42" s="130"/>
    </row>
    <row r="43" spans="2:6" x14ac:dyDescent="0.3">
      <c r="C43" s="130"/>
    </row>
    <row r="44" spans="2:6" x14ac:dyDescent="0.3">
      <c r="C44" s="130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zoomScaleNormal="100" workbookViewId="0">
      <selection activeCell="H2" sqref="H2"/>
    </sheetView>
  </sheetViews>
  <sheetFormatPr defaultColWidth="9.08984375" defaultRowHeight="13.45" x14ac:dyDescent="0.3"/>
  <cols>
    <col min="1" max="1" width="2.6328125" style="7" customWidth="1"/>
    <col min="2" max="2" width="5.81640625" style="8" customWidth="1"/>
    <col min="3" max="3" width="8.81640625" style="8" customWidth="1"/>
    <col min="4" max="4" width="8.81640625" style="2" customWidth="1"/>
    <col min="5" max="11" width="8.81640625" style="3" customWidth="1"/>
    <col min="12" max="12" width="5.6328125" style="7" customWidth="1"/>
    <col min="13" max="16384" width="9.08984375" style="7"/>
  </cols>
  <sheetData>
    <row r="2" spans="2:14" x14ac:dyDescent="0.3">
      <c r="B2" s="133" t="s">
        <v>85</v>
      </c>
      <c r="C2" s="133"/>
      <c r="D2" s="134"/>
      <c r="E2" s="134" t="s">
        <v>14</v>
      </c>
      <c r="F2" s="6"/>
      <c r="G2" s="6"/>
      <c r="H2" s="6"/>
      <c r="I2" s="6"/>
      <c r="J2" s="6"/>
      <c r="K2" s="132"/>
      <c r="N2" s="4"/>
    </row>
    <row r="3" spans="2:14" x14ac:dyDescent="0.3">
      <c r="B3" s="6"/>
      <c r="C3" s="6"/>
      <c r="D3" s="6"/>
      <c r="E3" s="6"/>
      <c r="F3" s="6"/>
      <c r="G3" s="6"/>
      <c r="H3" s="6"/>
      <c r="I3" s="6"/>
      <c r="J3" s="6"/>
      <c r="K3" s="132"/>
      <c r="N3" s="9"/>
    </row>
    <row r="4" spans="2:14" x14ac:dyDescent="0.3">
      <c r="B4" s="42" t="s">
        <v>3</v>
      </c>
      <c r="C4" s="6" t="s">
        <v>123</v>
      </c>
      <c r="D4" s="6"/>
      <c r="E4" s="6"/>
      <c r="F4" s="6"/>
      <c r="G4" s="6"/>
      <c r="H4" s="6"/>
      <c r="I4" s="6"/>
      <c r="J4" s="6"/>
      <c r="K4" s="132"/>
    </row>
    <row r="5" spans="2:14" x14ac:dyDescent="0.3">
      <c r="B5" s="6"/>
      <c r="C5" s="6" t="s">
        <v>131</v>
      </c>
      <c r="D5" s="24"/>
      <c r="E5" s="6"/>
      <c r="F5" s="24"/>
      <c r="G5" s="6"/>
      <c r="H5" s="6"/>
      <c r="I5" s="6"/>
      <c r="J5" s="6"/>
      <c r="K5" s="132"/>
    </row>
    <row r="6" spans="2:14" x14ac:dyDescent="0.3">
      <c r="B6" s="42"/>
      <c r="C6" s="6" t="s">
        <v>135</v>
      </c>
      <c r="D6" s="24"/>
      <c r="E6" s="6"/>
      <c r="F6" s="24"/>
      <c r="G6" s="6"/>
      <c r="H6" s="6"/>
      <c r="I6" s="6"/>
      <c r="J6" s="6"/>
      <c r="K6" s="132"/>
    </row>
    <row r="7" spans="2:14" x14ac:dyDescent="0.3">
      <c r="B7" s="6"/>
      <c r="C7" s="6"/>
      <c r="D7" s="6"/>
      <c r="E7" s="6"/>
      <c r="F7" s="6"/>
      <c r="G7" s="24"/>
      <c r="H7" s="24"/>
      <c r="I7" s="24"/>
      <c r="J7" s="24"/>
      <c r="K7" s="132"/>
    </row>
    <row r="8" spans="2:14" s="41" customFormat="1" x14ac:dyDescent="0.3">
      <c r="B8" s="42" t="s">
        <v>4</v>
      </c>
      <c r="C8" s="6" t="s">
        <v>124</v>
      </c>
      <c r="D8" s="24"/>
      <c r="E8" s="24"/>
      <c r="F8" s="24"/>
      <c r="G8" s="24"/>
      <c r="H8" s="24"/>
      <c r="I8" s="24"/>
      <c r="J8" s="24"/>
      <c r="K8" s="24"/>
      <c r="N8" s="7"/>
    </row>
    <row r="9" spans="2:14" s="41" customFormat="1" x14ac:dyDescent="0.3">
      <c r="B9" s="24"/>
      <c r="C9" s="6" t="s">
        <v>132</v>
      </c>
      <c r="D9" s="24"/>
      <c r="E9" s="24"/>
      <c r="F9" s="24"/>
      <c r="G9" s="24"/>
      <c r="H9" s="24"/>
      <c r="I9" s="24"/>
      <c r="J9" s="24"/>
      <c r="K9" s="24"/>
    </row>
    <row r="10" spans="2:14" s="41" customFormat="1" x14ac:dyDescent="0.3">
      <c r="B10" s="45"/>
      <c r="C10" s="46" t="s">
        <v>186</v>
      </c>
      <c r="D10" s="24"/>
      <c r="E10" s="24"/>
      <c r="F10" s="24"/>
      <c r="G10" s="24"/>
      <c r="H10" s="24"/>
      <c r="I10" s="24"/>
      <c r="J10" s="24"/>
      <c r="K10" s="24"/>
    </row>
    <row r="11" spans="2:14" s="41" customFormat="1" x14ac:dyDescent="0.3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14" s="41" customFormat="1" x14ac:dyDescent="0.3">
      <c r="B12" s="24" t="s">
        <v>62</v>
      </c>
      <c r="C12" s="24" t="s">
        <v>136</v>
      </c>
      <c r="D12" s="24"/>
      <c r="E12" s="24"/>
      <c r="F12" s="24"/>
      <c r="G12" s="24"/>
      <c r="H12" s="24"/>
      <c r="I12" s="24"/>
      <c r="J12" s="24"/>
      <c r="K12" s="24"/>
    </row>
    <row r="13" spans="2:14" s="41" customFormat="1" x14ac:dyDescent="0.3">
      <c r="B13" s="24"/>
      <c r="C13" s="145" t="s">
        <v>137</v>
      </c>
      <c r="D13" s="24"/>
      <c r="E13" s="24"/>
      <c r="F13" s="6"/>
      <c r="G13" s="6"/>
      <c r="H13" s="6"/>
      <c r="I13" s="132"/>
      <c r="J13" s="24"/>
      <c r="K13" s="24"/>
    </row>
    <row r="14" spans="2:14" s="41" customFormat="1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4" s="41" customFormat="1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4" s="41" customFormat="1" x14ac:dyDescent="0.3">
      <c r="K16" s="3"/>
    </row>
    <row r="17" spans="2:14" s="41" customFormat="1" x14ac:dyDescent="0.3">
      <c r="B17" s="10"/>
      <c r="C17" s="10"/>
      <c r="D17" s="2"/>
      <c r="E17" s="3"/>
      <c r="F17" s="3"/>
      <c r="G17" s="3"/>
      <c r="I17" s="3"/>
      <c r="J17" s="3"/>
      <c r="K17" s="3"/>
      <c r="N17" s="3"/>
    </row>
    <row r="18" spans="2:14" s="41" customFormat="1" x14ac:dyDescent="0.3">
      <c r="B18" s="10" t="s">
        <v>86</v>
      </c>
      <c r="C18" s="10"/>
      <c r="D18" s="2"/>
      <c r="E18" s="3"/>
      <c r="F18" s="3"/>
      <c r="G18" s="3"/>
      <c r="H18" s="3"/>
      <c r="I18" s="3"/>
      <c r="J18" s="3"/>
      <c r="K18" s="3"/>
    </row>
    <row r="19" spans="2:14" s="41" customFormat="1" x14ac:dyDescent="0.3">
      <c r="B19" s="8"/>
      <c r="C19" s="8"/>
      <c r="D19" s="2"/>
      <c r="E19" s="3"/>
      <c r="F19" s="11"/>
      <c r="G19" s="11"/>
      <c r="H19" s="11"/>
      <c r="I19" s="11"/>
      <c r="J19" s="11"/>
      <c r="K19" s="3"/>
    </row>
    <row r="20" spans="2:14" s="41" customFormat="1" x14ac:dyDescent="0.3">
      <c r="B20" s="12" t="s">
        <v>8</v>
      </c>
      <c r="C20" s="14"/>
      <c r="D20" s="227"/>
      <c r="E20" s="239" t="s">
        <v>25</v>
      </c>
      <c r="F20" s="13" t="s">
        <v>58</v>
      </c>
      <c r="G20" s="50" t="s">
        <v>18</v>
      </c>
      <c r="H20" s="15" t="s">
        <v>32</v>
      </c>
      <c r="I20" s="16"/>
      <c r="J20" s="16"/>
      <c r="K20" s="17"/>
    </row>
    <row r="21" spans="2:14" s="41" customFormat="1" x14ac:dyDescent="0.3">
      <c r="B21" s="18" t="s">
        <v>31</v>
      </c>
      <c r="C21" s="234"/>
      <c r="D21" s="21"/>
      <c r="E21" s="19" t="s">
        <v>29</v>
      </c>
      <c r="F21" s="20">
        <v>25</v>
      </c>
      <c r="G21" s="222" t="s">
        <v>61</v>
      </c>
      <c r="H21" s="22"/>
      <c r="I21" s="21" t="s">
        <v>27</v>
      </c>
      <c r="J21" s="20"/>
      <c r="K21" s="23" t="s">
        <v>28</v>
      </c>
    </row>
    <row r="22" spans="2:14" s="41" customFormat="1" ht="15.05" x14ac:dyDescent="0.3">
      <c r="B22" s="25" t="s">
        <v>59</v>
      </c>
      <c r="C22" s="235"/>
      <c r="D22" s="225"/>
      <c r="E22" s="26" t="s">
        <v>30</v>
      </c>
      <c r="F22" s="26">
        <v>1.034</v>
      </c>
      <c r="G22" s="27" t="s">
        <v>82</v>
      </c>
      <c r="H22" s="28"/>
      <c r="I22" s="27" t="s">
        <v>26</v>
      </c>
      <c r="J22" s="29"/>
      <c r="K22" s="30" t="s">
        <v>83</v>
      </c>
    </row>
    <row r="23" spans="2:14" s="41" customFormat="1" ht="15.05" x14ac:dyDescent="0.3">
      <c r="B23" s="31" t="s">
        <v>35</v>
      </c>
      <c r="C23" s="205"/>
      <c r="D23" s="34"/>
      <c r="E23" s="32" t="s">
        <v>30</v>
      </c>
      <c r="F23" s="33">
        <v>4.8</v>
      </c>
      <c r="G23" s="37" t="s">
        <v>24</v>
      </c>
      <c r="H23" s="35"/>
      <c r="I23" s="34" t="s">
        <v>26</v>
      </c>
      <c r="J23" s="36"/>
      <c r="K23" s="37" t="s">
        <v>83</v>
      </c>
    </row>
    <row r="24" spans="2:14" s="41" customFormat="1" x14ac:dyDescent="0.3">
      <c r="B24" s="40"/>
      <c r="C24" s="40"/>
      <c r="D24" s="39"/>
      <c r="E24" s="96"/>
      <c r="F24" s="81"/>
      <c r="G24" s="39"/>
      <c r="H24" s="81"/>
      <c r="I24" s="39"/>
      <c r="J24" s="177"/>
      <c r="K24" s="39"/>
    </row>
    <row r="25" spans="2:14" s="41" customFormat="1" x14ac:dyDescent="0.3">
      <c r="B25" s="11"/>
      <c r="C25" s="11"/>
      <c r="D25" s="32" t="s">
        <v>58</v>
      </c>
      <c r="E25" s="32" t="s">
        <v>18</v>
      </c>
      <c r="F25" s="114" t="s">
        <v>58</v>
      </c>
      <c r="G25" s="32" t="s">
        <v>18</v>
      </c>
      <c r="H25" s="114" t="s">
        <v>58</v>
      </c>
      <c r="I25" s="32" t="s">
        <v>18</v>
      </c>
      <c r="J25" s="114" t="s">
        <v>58</v>
      </c>
      <c r="K25" s="32" t="s">
        <v>18</v>
      </c>
    </row>
    <row r="26" spans="2:14" s="41" customFormat="1" ht="15.05" x14ac:dyDescent="0.3">
      <c r="B26" s="11"/>
      <c r="C26" s="11"/>
      <c r="D26" s="43">
        <v>1.6093440000000001</v>
      </c>
      <c r="E26" s="40" t="s">
        <v>60</v>
      </c>
      <c r="F26" s="237">
        <v>1000</v>
      </c>
      <c r="G26" s="241" t="s">
        <v>182</v>
      </c>
      <c r="H26" s="238">
        <v>1</v>
      </c>
      <c r="I26" s="241" t="s">
        <v>183</v>
      </c>
      <c r="J26" s="237">
        <v>10000</v>
      </c>
      <c r="K26" s="241" t="s">
        <v>65</v>
      </c>
    </row>
    <row r="27" spans="2:14" s="41" customFormat="1" x14ac:dyDescent="0.3">
      <c r="B27" s="11"/>
      <c r="C27" s="11"/>
      <c r="D27" s="43">
        <v>28.349523099999999</v>
      </c>
      <c r="E27" s="40" t="s">
        <v>33</v>
      </c>
      <c r="F27" s="237">
        <v>100</v>
      </c>
      <c r="G27" s="242" t="s">
        <v>184</v>
      </c>
      <c r="H27" s="237">
        <v>1000</v>
      </c>
      <c r="I27" s="241" t="s">
        <v>181</v>
      </c>
      <c r="J27" s="237">
        <v>1000</v>
      </c>
      <c r="K27" s="241" t="s">
        <v>66</v>
      </c>
    </row>
    <row r="28" spans="2:14" s="41" customFormat="1" ht="15.05" x14ac:dyDescent="0.3">
      <c r="B28" s="11"/>
      <c r="C28" s="11"/>
      <c r="D28" s="43">
        <v>16.387063999999999</v>
      </c>
      <c r="E28" s="40" t="s">
        <v>34</v>
      </c>
      <c r="F28" s="237">
        <v>1000</v>
      </c>
      <c r="G28" s="242" t="s">
        <v>185</v>
      </c>
      <c r="H28" s="237">
        <v>1000</v>
      </c>
      <c r="I28" s="241" t="s">
        <v>180</v>
      </c>
      <c r="J28" s="237"/>
      <c r="K28" s="241"/>
    </row>
    <row r="29" spans="2:14" s="41" customFormat="1" x14ac:dyDescent="0.3">
      <c r="B29" s="11"/>
      <c r="C29" s="11"/>
      <c r="F29" s="38"/>
    </row>
    <row r="30" spans="2:14" s="41" customFormat="1" x14ac:dyDescent="0.3">
      <c r="B30" s="11"/>
      <c r="C30" s="11"/>
      <c r="D30" s="38"/>
    </row>
    <row r="31" spans="2:14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N31" s="11"/>
    </row>
    <row r="32" spans="2:14" x14ac:dyDescent="0.3">
      <c r="B32" s="48" t="s">
        <v>87</v>
      </c>
      <c r="C32" s="48"/>
      <c r="D32" s="38"/>
      <c r="E32" s="47"/>
      <c r="I32" s="41"/>
      <c r="J32" s="49"/>
      <c r="K32" s="49"/>
      <c r="N32" s="11"/>
    </row>
    <row r="33" spans="2:14" x14ac:dyDescent="0.3">
      <c r="B33" s="11"/>
      <c r="C33" s="11"/>
      <c r="D33" s="38"/>
      <c r="E33" s="41"/>
      <c r="F33" s="41"/>
      <c r="G33" s="41"/>
      <c r="H33" s="41"/>
      <c r="I33" s="41"/>
      <c r="J33" s="41"/>
      <c r="K33" s="41"/>
      <c r="N33" s="11"/>
    </row>
    <row r="34" spans="2:14" x14ac:dyDescent="0.3">
      <c r="B34" s="12" t="s">
        <v>174</v>
      </c>
      <c r="C34" s="14"/>
      <c r="D34" s="227"/>
      <c r="E34" s="240" t="s">
        <v>177</v>
      </c>
      <c r="F34" s="13" t="s">
        <v>58</v>
      </c>
      <c r="G34" s="14" t="s">
        <v>18</v>
      </c>
      <c r="H34" s="15" t="s">
        <v>32</v>
      </c>
      <c r="I34" s="14"/>
      <c r="J34" s="14"/>
      <c r="K34" s="50"/>
      <c r="N34" s="11"/>
    </row>
    <row r="35" spans="2:14" x14ac:dyDescent="0.3">
      <c r="B35" s="223" t="s">
        <v>175</v>
      </c>
      <c r="C35" s="236"/>
      <c r="D35" s="21"/>
      <c r="E35" s="19">
        <v>1</v>
      </c>
      <c r="F35" s="52">
        <v>1.9</v>
      </c>
      <c r="G35" s="224" t="s">
        <v>17</v>
      </c>
      <c r="H35" s="54"/>
      <c r="I35" s="55" t="s">
        <v>15</v>
      </c>
      <c r="J35" s="56"/>
      <c r="K35" s="57" t="s">
        <v>16</v>
      </c>
    </row>
    <row r="36" spans="2:14" x14ac:dyDescent="0.3">
      <c r="B36" s="25" t="s">
        <v>176</v>
      </c>
      <c r="C36" s="235"/>
      <c r="D36" s="225"/>
      <c r="E36" s="26">
        <v>1.0249999999999999</v>
      </c>
      <c r="F36" s="58">
        <v>30</v>
      </c>
      <c r="G36" s="27" t="s">
        <v>63</v>
      </c>
      <c r="H36" s="60"/>
      <c r="I36" s="61" t="s">
        <v>17</v>
      </c>
      <c r="J36" s="26"/>
      <c r="K36" s="30" t="s">
        <v>16</v>
      </c>
    </row>
    <row r="37" spans="2:14" x14ac:dyDescent="0.3">
      <c r="B37" s="62" t="s">
        <v>178</v>
      </c>
      <c r="C37" s="53"/>
      <c r="D37" s="39"/>
      <c r="E37" s="96">
        <v>1.01</v>
      </c>
      <c r="F37" s="52">
        <v>5.5</v>
      </c>
      <c r="G37" s="63" t="s">
        <v>22</v>
      </c>
      <c r="H37" s="64"/>
      <c r="I37" s="65" t="s">
        <v>17</v>
      </c>
      <c r="J37" s="178"/>
      <c r="K37" s="67" t="s">
        <v>16</v>
      </c>
    </row>
    <row r="38" spans="2:14" x14ac:dyDescent="0.3">
      <c r="B38" s="68" t="s">
        <v>179</v>
      </c>
      <c r="C38" s="70"/>
      <c r="D38" s="226"/>
      <c r="E38" s="74">
        <v>1.02</v>
      </c>
      <c r="F38" s="69">
        <v>4.2</v>
      </c>
      <c r="G38" s="70" t="s">
        <v>68</v>
      </c>
      <c r="H38" s="72"/>
      <c r="I38" s="73" t="s">
        <v>15</v>
      </c>
      <c r="J38" s="243"/>
      <c r="K38" s="75" t="s">
        <v>16</v>
      </c>
    </row>
    <row r="39" spans="2:14" x14ac:dyDescent="0.3">
      <c r="B39" s="229"/>
      <c r="C39" s="229"/>
      <c r="D39" s="230"/>
      <c r="E39" s="66"/>
      <c r="F39" s="209"/>
      <c r="G39" s="229"/>
      <c r="H39" s="231"/>
      <c r="I39" s="232"/>
      <c r="J39" s="66"/>
      <c r="K39" s="233"/>
    </row>
    <row r="40" spans="2:14" x14ac:dyDescent="0.3">
      <c r="B40" s="41"/>
      <c r="C40" s="41"/>
      <c r="D40" s="8"/>
      <c r="E40" s="32" t="s">
        <v>152</v>
      </c>
      <c r="F40" s="32" t="s">
        <v>67</v>
      </c>
      <c r="G40" s="32"/>
      <c r="H40" s="114" t="s">
        <v>30</v>
      </c>
      <c r="I40" s="32"/>
      <c r="J40" s="41"/>
      <c r="K40" s="41"/>
    </row>
    <row r="41" spans="2:14" ht="15.6" x14ac:dyDescent="0.35">
      <c r="B41" s="11"/>
      <c r="C41" s="11"/>
      <c r="E41" s="96" t="s">
        <v>118</v>
      </c>
      <c r="F41" s="96">
        <v>62.004899999999999</v>
      </c>
      <c r="G41" s="40" t="s">
        <v>64</v>
      </c>
      <c r="H41" s="228"/>
      <c r="I41" s="96"/>
      <c r="J41" s="11"/>
      <c r="K41" s="11"/>
    </row>
    <row r="42" spans="2:14" x14ac:dyDescent="0.3">
      <c r="B42" s="11"/>
      <c r="C42" s="11"/>
      <c r="E42" s="96" t="s">
        <v>23</v>
      </c>
      <c r="F42" s="96">
        <v>58.442770000000003</v>
      </c>
      <c r="G42" s="40" t="s">
        <v>64</v>
      </c>
      <c r="H42" s="228"/>
      <c r="I42" s="96"/>
      <c r="J42" s="11"/>
      <c r="K42" s="11"/>
    </row>
    <row r="43" spans="2:14" ht="14.55" x14ac:dyDescent="0.35">
      <c r="B43" s="11"/>
      <c r="C43" s="11"/>
      <c r="E43" s="96" t="s">
        <v>134</v>
      </c>
      <c r="F43" s="96">
        <v>60.051959999999994</v>
      </c>
      <c r="G43" s="40" t="s">
        <v>64</v>
      </c>
      <c r="H43" s="228"/>
      <c r="I43" s="96"/>
      <c r="J43" s="11"/>
      <c r="K43" s="11"/>
    </row>
    <row r="44" spans="2:14" ht="14.55" x14ac:dyDescent="0.35">
      <c r="B44" s="11"/>
      <c r="C44" s="11"/>
      <c r="E44" s="96" t="s">
        <v>133</v>
      </c>
      <c r="F44" s="96">
        <v>46.068440000000002</v>
      </c>
      <c r="G44" s="40" t="s">
        <v>64</v>
      </c>
      <c r="H44" s="228">
        <v>0.78900000000000003</v>
      </c>
      <c r="I44" s="40" t="s">
        <v>26</v>
      </c>
      <c r="J44" s="41"/>
      <c r="K44" s="11"/>
    </row>
    <row r="45" spans="2:14" x14ac:dyDescent="0.3">
      <c r="B45" s="11"/>
      <c r="C45" s="11"/>
      <c r="J45" s="11"/>
      <c r="K45" s="11"/>
    </row>
    <row r="46" spans="2:14" x14ac:dyDescent="0.3">
      <c r="D46" s="76"/>
      <c r="E46" s="53"/>
      <c r="F46" s="53"/>
      <c r="G46" s="53"/>
      <c r="H46" s="53"/>
      <c r="I46" s="53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5"/>
  <sheetViews>
    <sheetView zoomScaleNormal="100" workbookViewId="0">
      <selection activeCell="G2" sqref="G2"/>
    </sheetView>
  </sheetViews>
  <sheetFormatPr defaultColWidth="9.08984375" defaultRowHeight="13.45" x14ac:dyDescent="0.3"/>
  <cols>
    <col min="1" max="1" width="2.6328125" style="78" customWidth="1"/>
    <col min="2" max="2" width="5.81640625" style="78" customWidth="1"/>
    <col min="3" max="3" width="11.81640625" style="43" customWidth="1"/>
    <col min="4" max="5" width="11.81640625" style="76" customWidth="1"/>
    <col min="6" max="6" width="2.81640625" style="76" customWidth="1"/>
    <col min="7" max="7" width="11.81640625" style="78" customWidth="1"/>
    <col min="8" max="8" width="2.81640625" style="78" customWidth="1"/>
    <col min="9" max="9" width="18.81640625" style="78" customWidth="1"/>
    <col min="10" max="10" width="11.81640625" style="78" customWidth="1"/>
    <col min="11" max="11" width="5.81640625" style="86" customWidth="1"/>
    <col min="12" max="16384" width="9.08984375" style="78"/>
  </cols>
  <sheetData>
    <row r="2" spans="2:19" x14ac:dyDescent="0.3">
      <c r="B2" s="131" t="s">
        <v>84</v>
      </c>
      <c r="C2" s="46"/>
      <c r="D2" s="131" t="s">
        <v>20</v>
      </c>
      <c r="E2" s="204"/>
      <c r="F2" s="131"/>
      <c r="G2" s="79"/>
      <c r="H2" s="79"/>
      <c r="I2" s="79"/>
      <c r="J2" s="79"/>
      <c r="L2" s="155"/>
      <c r="M2" s="156"/>
      <c r="N2" s="157" t="s">
        <v>121</v>
      </c>
      <c r="O2" s="156"/>
      <c r="P2" s="156"/>
      <c r="Q2" s="156"/>
      <c r="R2" s="158"/>
      <c r="S2" s="7"/>
    </row>
    <row r="3" spans="2:19" x14ac:dyDescent="0.3">
      <c r="B3" s="79"/>
      <c r="C3" s="79"/>
      <c r="D3" s="79"/>
      <c r="E3" s="79"/>
      <c r="F3" s="79"/>
      <c r="G3" s="79"/>
      <c r="H3" s="79"/>
      <c r="I3" s="79"/>
      <c r="J3" s="79"/>
      <c r="L3" s="159"/>
      <c r="M3" s="160">
        <v>0.2</v>
      </c>
      <c r="N3" s="160">
        <v>0.1</v>
      </c>
      <c r="O3" s="160">
        <v>0.05</v>
      </c>
      <c r="P3" s="160">
        <v>2.5000000000000001E-2</v>
      </c>
      <c r="Q3" s="160">
        <v>0.01</v>
      </c>
      <c r="R3" s="161">
        <v>1E-3</v>
      </c>
      <c r="S3" s="7"/>
    </row>
    <row r="4" spans="2:19" x14ac:dyDescent="0.3">
      <c r="B4" s="42" t="s">
        <v>3</v>
      </c>
      <c r="C4" s="79" t="s">
        <v>125</v>
      </c>
      <c r="D4" s="79"/>
      <c r="E4" s="79"/>
      <c r="F4" s="79"/>
      <c r="G4" s="79"/>
      <c r="H4" s="79"/>
      <c r="I4" s="79"/>
      <c r="J4" s="79"/>
      <c r="L4" s="162" t="s">
        <v>98</v>
      </c>
      <c r="M4" s="163" t="s">
        <v>99</v>
      </c>
      <c r="N4" s="163" t="s">
        <v>100</v>
      </c>
      <c r="O4" s="163" t="s">
        <v>101</v>
      </c>
      <c r="P4" s="163" t="s">
        <v>102</v>
      </c>
      <c r="Q4" s="163" t="s">
        <v>103</v>
      </c>
      <c r="R4" s="164" t="s">
        <v>104</v>
      </c>
      <c r="S4" s="7"/>
    </row>
    <row r="5" spans="2:19" x14ac:dyDescent="0.3">
      <c r="B5" s="79"/>
      <c r="C5" s="79" t="s">
        <v>139</v>
      </c>
      <c r="D5" s="79"/>
      <c r="E5" s="79"/>
      <c r="F5" s="79"/>
      <c r="G5" s="79"/>
      <c r="H5" s="79"/>
      <c r="I5" s="79"/>
      <c r="J5" s="79"/>
      <c r="L5" s="159">
        <v>1</v>
      </c>
      <c r="M5" s="165">
        <v>3.0779999999999998</v>
      </c>
      <c r="N5" s="165">
        <v>6.3140000000000001</v>
      </c>
      <c r="O5" s="165">
        <v>12.706</v>
      </c>
      <c r="P5" s="165">
        <v>31.821000000000002</v>
      </c>
      <c r="Q5" s="165">
        <v>63.656999999999996</v>
      </c>
      <c r="R5" s="166">
        <v>636.6</v>
      </c>
      <c r="S5" s="7"/>
    </row>
    <row r="6" spans="2:19" x14ac:dyDescent="0.3">
      <c r="B6" s="79"/>
      <c r="C6" s="79"/>
      <c r="D6" s="79"/>
      <c r="E6" s="79"/>
      <c r="F6" s="79"/>
      <c r="G6" s="79"/>
      <c r="H6" s="79"/>
      <c r="I6" s="79"/>
      <c r="J6" s="79"/>
      <c r="L6" s="159">
        <v>2</v>
      </c>
      <c r="M6" s="165">
        <v>1.8859999999999999</v>
      </c>
      <c r="N6" s="165">
        <v>2.92</v>
      </c>
      <c r="O6" s="165">
        <v>4.3029999999999999</v>
      </c>
      <c r="P6" s="165">
        <v>6.9649999999999999</v>
      </c>
      <c r="Q6" s="165">
        <v>9.9250000000000007</v>
      </c>
      <c r="R6" s="166">
        <v>31.59</v>
      </c>
      <c r="S6" s="7"/>
    </row>
    <row r="7" spans="2:19" x14ac:dyDescent="0.3">
      <c r="B7" s="87" t="s">
        <v>4</v>
      </c>
      <c r="C7" s="6" t="s">
        <v>141</v>
      </c>
      <c r="D7" s="79"/>
      <c r="E7" s="79"/>
      <c r="F7" s="79"/>
      <c r="G7" s="79"/>
      <c r="H7" s="79"/>
      <c r="I7" s="79"/>
      <c r="J7" s="79"/>
      <c r="L7" s="159">
        <v>3</v>
      </c>
      <c r="M7" s="165">
        <v>1.6379999999999999</v>
      </c>
      <c r="N7" s="165">
        <v>2.3530000000000002</v>
      </c>
      <c r="O7" s="165">
        <v>3.1819999999999999</v>
      </c>
      <c r="P7" s="165">
        <v>4.5410000000000004</v>
      </c>
      <c r="Q7" s="165">
        <v>5.8410000000000002</v>
      </c>
      <c r="R7" s="166">
        <v>12.92</v>
      </c>
      <c r="S7" s="7"/>
    </row>
    <row r="8" spans="2:19" x14ac:dyDescent="0.3">
      <c r="B8" s="79"/>
      <c r="C8" s="6" t="s">
        <v>144</v>
      </c>
      <c r="D8" s="79"/>
      <c r="E8" s="79"/>
      <c r="F8" s="79"/>
      <c r="G8" s="79"/>
      <c r="H8" s="79"/>
      <c r="I8" s="79"/>
      <c r="J8" s="79"/>
      <c r="L8" s="159">
        <v>4</v>
      </c>
      <c r="M8" s="165">
        <v>1.5329999999999999</v>
      </c>
      <c r="N8" s="165">
        <v>2.1320000000000001</v>
      </c>
      <c r="O8" s="165">
        <v>2.7759999999999998</v>
      </c>
      <c r="P8" s="165">
        <v>3.7469999999999999</v>
      </c>
      <c r="Q8" s="165">
        <v>4.6040000000000001</v>
      </c>
      <c r="R8" s="166">
        <v>8.61</v>
      </c>
      <c r="S8" s="7"/>
    </row>
    <row r="9" spans="2:19" x14ac:dyDescent="0.3">
      <c r="B9" s="79"/>
      <c r="C9" s="6" t="s">
        <v>143</v>
      </c>
      <c r="D9" s="79"/>
      <c r="E9" s="79"/>
      <c r="F9" s="79"/>
      <c r="G9" s="79"/>
      <c r="H9" s="79"/>
      <c r="I9" s="79"/>
      <c r="J9" s="79"/>
      <c r="L9" s="159">
        <v>5</v>
      </c>
      <c r="M9" s="165">
        <v>1.476</v>
      </c>
      <c r="N9" s="165">
        <v>2.0150000000000001</v>
      </c>
      <c r="O9" s="165">
        <v>2.5710000000000002</v>
      </c>
      <c r="P9" s="165">
        <v>3.3650000000000002</v>
      </c>
      <c r="Q9" s="165">
        <v>4.032</v>
      </c>
      <c r="R9" s="166">
        <v>6.8689999999999998</v>
      </c>
      <c r="S9" s="7"/>
    </row>
    <row r="10" spans="2:19" x14ac:dyDescent="0.3">
      <c r="B10" s="79"/>
      <c r="C10" s="6" t="s">
        <v>97</v>
      </c>
      <c r="D10" s="79"/>
      <c r="E10" s="79"/>
      <c r="F10" s="79"/>
      <c r="G10" s="79"/>
      <c r="H10" s="79"/>
      <c r="I10" s="79"/>
      <c r="J10" s="79"/>
      <c r="L10" s="159">
        <v>6</v>
      </c>
      <c r="M10" s="165">
        <v>1.44</v>
      </c>
      <c r="N10" s="165">
        <v>1.9430000000000001</v>
      </c>
      <c r="O10" s="165">
        <v>2.4470000000000001</v>
      </c>
      <c r="P10" s="165">
        <v>3.1429999999999998</v>
      </c>
      <c r="Q10" s="165">
        <v>3.7069999999999999</v>
      </c>
      <c r="R10" s="166">
        <v>5.9589999999999996</v>
      </c>
      <c r="S10" s="7"/>
    </row>
    <row r="11" spans="2:19" x14ac:dyDescent="0.3">
      <c r="B11" s="92"/>
      <c r="C11" s="93"/>
      <c r="D11" s="79"/>
      <c r="E11" s="79"/>
      <c r="F11" s="79"/>
      <c r="G11" s="79"/>
      <c r="H11" s="79"/>
      <c r="I11" s="79"/>
      <c r="J11" s="79"/>
      <c r="L11" s="159">
        <v>7</v>
      </c>
      <c r="M11" s="165">
        <v>1.415</v>
      </c>
      <c r="N11" s="165">
        <v>1.895</v>
      </c>
      <c r="O11" s="165">
        <v>2.3650000000000002</v>
      </c>
      <c r="P11" s="165">
        <v>2.9980000000000002</v>
      </c>
      <c r="Q11" s="165">
        <v>3.5</v>
      </c>
      <c r="R11" s="166">
        <v>5.4080000000000004</v>
      </c>
      <c r="S11" s="7"/>
    </row>
    <row r="12" spans="2:19" x14ac:dyDescent="0.3">
      <c r="B12" s="79"/>
      <c r="C12" s="79"/>
      <c r="D12" s="79"/>
      <c r="E12" s="79"/>
      <c r="F12" s="79"/>
      <c r="G12" s="79"/>
      <c r="H12" s="79"/>
      <c r="I12" s="79"/>
      <c r="J12" s="79"/>
      <c r="L12" s="159">
        <v>8</v>
      </c>
      <c r="M12" s="165">
        <v>1.397</v>
      </c>
      <c r="N12" s="165">
        <v>1.86</v>
      </c>
      <c r="O12" s="165">
        <v>2.306</v>
      </c>
      <c r="P12" s="165">
        <v>2.8959999999999999</v>
      </c>
      <c r="Q12" s="165">
        <v>3.355</v>
      </c>
      <c r="R12" s="166">
        <v>5.0410000000000004</v>
      </c>
      <c r="S12" s="7"/>
    </row>
    <row r="13" spans="2:19" x14ac:dyDescent="0.3">
      <c r="L13" s="159">
        <v>9</v>
      </c>
      <c r="M13" s="165">
        <v>1.383</v>
      </c>
      <c r="N13" s="165">
        <v>1.833</v>
      </c>
      <c r="O13" s="165">
        <v>2.262</v>
      </c>
      <c r="P13" s="165">
        <v>2.8210000000000002</v>
      </c>
      <c r="Q13" s="165">
        <v>3.25</v>
      </c>
      <c r="R13" s="166">
        <v>4.7809999999999997</v>
      </c>
      <c r="S13" s="7"/>
    </row>
    <row r="14" spans="2:19" x14ac:dyDescent="0.3">
      <c r="C14" s="78"/>
      <c r="D14" s="78"/>
      <c r="E14" s="78"/>
      <c r="F14" s="78"/>
      <c r="L14" s="159">
        <v>10</v>
      </c>
      <c r="M14" s="165">
        <v>1.3720000000000001</v>
      </c>
      <c r="N14" s="165">
        <v>1.8120000000000001</v>
      </c>
      <c r="O14" s="165">
        <v>2.2280000000000002</v>
      </c>
      <c r="P14" s="165">
        <v>2.7639999999999998</v>
      </c>
      <c r="Q14" s="165">
        <v>3.169</v>
      </c>
      <c r="R14" s="166">
        <v>4.5869999999999997</v>
      </c>
      <c r="S14" s="7"/>
    </row>
    <row r="15" spans="2:19" x14ac:dyDescent="0.3">
      <c r="B15" s="80" t="s">
        <v>140</v>
      </c>
      <c r="C15" s="78"/>
      <c r="D15" s="78"/>
      <c r="E15" s="78"/>
      <c r="F15" s="78"/>
      <c r="L15" s="159">
        <v>15</v>
      </c>
      <c r="M15" s="165">
        <v>1.341</v>
      </c>
      <c r="N15" s="165">
        <v>1.7529999999999999</v>
      </c>
      <c r="O15" s="165">
        <v>2.1309999999999998</v>
      </c>
      <c r="P15" s="165">
        <v>2.6019999999999999</v>
      </c>
      <c r="Q15" s="165">
        <v>2.9470000000000001</v>
      </c>
      <c r="R15" s="166">
        <v>4.0730000000000004</v>
      </c>
      <c r="S15" s="7"/>
    </row>
    <row r="16" spans="2:19" x14ac:dyDescent="0.3">
      <c r="B16" s="148"/>
      <c r="C16" s="78"/>
      <c r="D16" s="78"/>
      <c r="E16" s="78"/>
      <c r="F16" s="78"/>
      <c r="L16" s="159">
        <v>20</v>
      </c>
      <c r="M16" s="165">
        <v>1.325</v>
      </c>
      <c r="N16" s="165">
        <v>1.7250000000000001</v>
      </c>
      <c r="O16" s="165">
        <v>2.0859999999999999</v>
      </c>
      <c r="P16" s="165">
        <v>2.528</v>
      </c>
      <c r="Q16" s="165">
        <v>2.8450000000000002</v>
      </c>
      <c r="R16" s="166">
        <v>3.85</v>
      </c>
      <c r="S16" s="7"/>
    </row>
    <row r="17" spans="2:19" x14ac:dyDescent="0.3">
      <c r="B17" s="89" t="s">
        <v>115</v>
      </c>
      <c r="C17" s="154" t="s">
        <v>91</v>
      </c>
      <c r="D17" s="154" t="s">
        <v>138</v>
      </c>
      <c r="E17" s="89" t="s">
        <v>150</v>
      </c>
      <c r="L17" s="159">
        <v>25</v>
      </c>
      <c r="M17" s="165">
        <v>1.3160000000000001</v>
      </c>
      <c r="N17" s="165">
        <v>1.708</v>
      </c>
      <c r="O17" s="165">
        <v>2.0680000000000001</v>
      </c>
      <c r="P17" s="165">
        <v>2.4849999999999999</v>
      </c>
      <c r="Q17" s="165">
        <v>2.7869999999999999</v>
      </c>
      <c r="R17" s="166">
        <v>3.7250000000000001</v>
      </c>
      <c r="S17" s="7"/>
    </row>
    <row r="18" spans="2:19" x14ac:dyDescent="0.3">
      <c r="B18" s="76">
        <v>1</v>
      </c>
      <c r="C18" s="102">
        <v>9.91</v>
      </c>
      <c r="D18" s="102">
        <v>1.92</v>
      </c>
      <c r="E18" s="81">
        <f>100*D18/C18</f>
        <v>19.374369323915236</v>
      </c>
      <c r="F18" s="78"/>
      <c r="H18" s="97"/>
      <c r="I18" s="7"/>
      <c r="J18" s="7"/>
      <c r="L18" s="159">
        <v>30</v>
      </c>
      <c r="M18" s="165">
        <v>1.31</v>
      </c>
      <c r="N18" s="165">
        <v>1.6970000000000001</v>
      </c>
      <c r="O18" s="165">
        <v>2.0680000000000001</v>
      </c>
      <c r="P18" s="165">
        <v>2.4569999999999999</v>
      </c>
      <c r="Q18" s="165">
        <v>2.75</v>
      </c>
      <c r="R18" s="166">
        <v>3.6459999999999999</v>
      </c>
      <c r="S18" s="7"/>
    </row>
    <row r="19" spans="2:19" x14ac:dyDescent="0.3">
      <c r="B19" s="76">
        <v>2</v>
      </c>
      <c r="C19" s="102">
        <v>10.17</v>
      </c>
      <c r="D19" s="102">
        <v>2.04</v>
      </c>
      <c r="E19" s="81">
        <f>100*D19/C19</f>
        <v>20.058997050147493</v>
      </c>
      <c r="F19" s="78"/>
      <c r="H19" s="151"/>
      <c r="I19" s="7"/>
      <c r="J19" s="7"/>
      <c r="L19" s="159">
        <v>50</v>
      </c>
      <c r="M19" s="165">
        <v>1.2989999999999999</v>
      </c>
      <c r="N19" s="165">
        <v>1.6759999999999999</v>
      </c>
      <c r="O19" s="165">
        <v>2.0680000000000001</v>
      </c>
      <c r="P19" s="165">
        <v>2.403</v>
      </c>
      <c r="Q19" s="165">
        <v>2.6779999999999999</v>
      </c>
      <c r="R19" s="166">
        <v>3.496</v>
      </c>
      <c r="S19" s="7"/>
    </row>
    <row r="20" spans="2:19" x14ac:dyDescent="0.3">
      <c r="B20" s="76">
        <v>3</v>
      </c>
      <c r="C20" s="102">
        <v>10.54</v>
      </c>
      <c r="D20" s="102">
        <v>2.09</v>
      </c>
      <c r="E20" s="81">
        <f>100*D20/C20</f>
        <v>19.829222011385202</v>
      </c>
      <c r="F20" s="78"/>
      <c r="I20" s="7"/>
      <c r="J20" s="7"/>
      <c r="L20" s="159">
        <v>100</v>
      </c>
      <c r="M20" s="165">
        <v>1.29</v>
      </c>
      <c r="N20" s="165">
        <v>1.66</v>
      </c>
      <c r="O20" s="165">
        <v>2.0680000000000001</v>
      </c>
      <c r="P20" s="165">
        <v>2.3639999999999999</v>
      </c>
      <c r="Q20" s="165">
        <v>2.6259999999999999</v>
      </c>
      <c r="R20" s="166">
        <v>3.391</v>
      </c>
      <c r="S20" s="7"/>
    </row>
    <row r="21" spans="2:19" x14ac:dyDescent="0.3">
      <c r="B21" s="76">
        <v>4</v>
      </c>
      <c r="C21" s="102">
        <v>10.01</v>
      </c>
      <c r="D21" s="81">
        <v>2.0499999999999998</v>
      </c>
      <c r="E21" s="81">
        <f>100*D21/C21</f>
        <v>20.479520479520477</v>
      </c>
      <c r="F21" s="78"/>
      <c r="I21" s="7"/>
      <c r="J21" s="7"/>
      <c r="L21" s="162" t="s">
        <v>105</v>
      </c>
      <c r="M21" s="167">
        <v>1.31</v>
      </c>
      <c r="N21" s="167">
        <v>1.645</v>
      </c>
      <c r="O21" s="167">
        <v>2.0680000000000001</v>
      </c>
      <c r="P21" s="167">
        <v>2.3260000000000001</v>
      </c>
      <c r="Q21" s="167">
        <v>2.5760000000000001</v>
      </c>
      <c r="R21" s="168">
        <v>3.3</v>
      </c>
      <c r="S21" s="7"/>
    </row>
    <row r="22" spans="2:19" x14ac:dyDescent="0.3">
      <c r="B22" s="8"/>
      <c r="C22" s="172"/>
      <c r="D22" s="172"/>
      <c r="E22" s="82"/>
      <c r="F22" s="78"/>
      <c r="I22" s="7"/>
      <c r="J22" s="7"/>
      <c r="L22" s="7"/>
      <c r="M22" s="7"/>
      <c r="N22" s="7"/>
      <c r="O22" s="7"/>
      <c r="P22" s="7"/>
      <c r="Q22" s="7"/>
      <c r="R22" s="7"/>
      <c r="S22" s="7"/>
    </row>
    <row r="23" spans="2:19" x14ac:dyDescent="0.3">
      <c r="B23" s="8"/>
      <c r="C23" s="172"/>
      <c r="D23" s="173" t="s">
        <v>93</v>
      </c>
      <c r="E23" s="174"/>
      <c r="F23" s="78"/>
      <c r="G23" s="78" t="s">
        <v>92</v>
      </c>
      <c r="I23" s="7"/>
      <c r="J23" s="7"/>
      <c r="L23" s="188"/>
      <c r="M23" s="138"/>
      <c r="N23" s="138"/>
      <c r="O23" s="138"/>
      <c r="P23" s="138"/>
      <c r="Q23" s="138"/>
      <c r="R23" s="138"/>
      <c r="S23" s="138"/>
    </row>
    <row r="24" spans="2:19" x14ac:dyDescent="0.3">
      <c r="B24" s="8"/>
      <c r="C24" s="172"/>
      <c r="D24" s="173" t="s">
        <v>94</v>
      </c>
      <c r="E24" s="174"/>
      <c r="F24" s="78"/>
      <c r="G24" s="78" t="s">
        <v>92</v>
      </c>
      <c r="H24" s="152"/>
      <c r="I24" s="7"/>
      <c r="J24" s="7"/>
      <c r="L24" s="189"/>
      <c r="M24" s="138"/>
      <c r="N24" s="138"/>
      <c r="O24" s="138"/>
      <c r="P24" s="138"/>
      <c r="Q24" s="138"/>
      <c r="R24" s="138"/>
      <c r="S24" s="138"/>
    </row>
    <row r="25" spans="2:19" x14ac:dyDescent="0.3">
      <c r="C25" s="175"/>
      <c r="D25" s="173" t="s">
        <v>95</v>
      </c>
      <c r="E25" s="203"/>
      <c r="F25" s="78"/>
      <c r="G25" s="78" t="s">
        <v>96</v>
      </c>
      <c r="H25" s="152"/>
      <c r="I25" s="7"/>
      <c r="J25" s="7"/>
      <c r="L25" s="190"/>
      <c r="M25" s="138"/>
      <c r="N25" s="138"/>
      <c r="O25" s="138"/>
      <c r="P25" s="138"/>
      <c r="Q25" s="138"/>
      <c r="R25" s="138"/>
      <c r="S25" s="138"/>
    </row>
    <row r="26" spans="2:19" x14ac:dyDescent="0.3">
      <c r="H26" s="153"/>
      <c r="I26" s="7"/>
      <c r="J26" s="7"/>
      <c r="L26" s="190"/>
      <c r="M26" s="138"/>
      <c r="N26" s="138"/>
      <c r="O26" s="138"/>
      <c r="P26" s="138"/>
      <c r="Q26" s="138"/>
      <c r="R26" s="138"/>
      <c r="S26" s="138"/>
    </row>
    <row r="27" spans="2:19" x14ac:dyDescent="0.3">
      <c r="D27" s="43"/>
      <c r="E27" s="176"/>
      <c r="F27" s="176"/>
      <c r="G27" s="86"/>
      <c r="H27" s="86"/>
      <c r="I27" s="7"/>
      <c r="J27" s="7"/>
      <c r="L27" s="190"/>
      <c r="M27" s="138"/>
      <c r="N27" s="138"/>
      <c r="O27" s="138"/>
      <c r="P27" s="138"/>
      <c r="Q27" s="138"/>
      <c r="R27" s="138"/>
      <c r="S27" s="138"/>
    </row>
    <row r="28" spans="2:19" x14ac:dyDescent="0.3">
      <c r="B28" s="80" t="s">
        <v>151</v>
      </c>
      <c r="D28" s="43"/>
      <c r="E28" s="7"/>
      <c r="F28" s="7"/>
      <c r="G28" s="7"/>
      <c r="H28" s="7"/>
      <c r="I28" s="7"/>
      <c r="J28" s="7"/>
      <c r="L28" s="190"/>
      <c r="M28" s="138"/>
      <c r="N28" s="138"/>
      <c r="O28" s="138"/>
      <c r="P28" s="138"/>
      <c r="Q28" s="138"/>
      <c r="R28" s="138"/>
      <c r="S28" s="138"/>
    </row>
    <row r="29" spans="2:19" x14ac:dyDescent="0.3">
      <c r="D29" s="43"/>
      <c r="E29" s="78"/>
      <c r="F29" s="78"/>
      <c r="L29" s="149"/>
      <c r="M29" s="138"/>
      <c r="N29" s="138"/>
      <c r="O29" s="138"/>
      <c r="P29" s="138"/>
      <c r="Q29" s="138"/>
      <c r="R29" s="138"/>
      <c r="S29" s="138"/>
    </row>
    <row r="30" spans="2:19" x14ac:dyDescent="0.3">
      <c r="B30" s="180" t="s">
        <v>115</v>
      </c>
      <c r="C30" s="179" t="s">
        <v>106</v>
      </c>
      <c r="D30" s="83"/>
      <c r="E30" s="201" t="s">
        <v>149</v>
      </c>
      <c r="F30" s="202"/>
      <c r="I30" s="143"/>
      <c r="J30" s="143"/>
      <c r="K30" s="143"/>
      <c r="L30" s="150"/>
      <c r="M30" s="138"/>
      <c r="N30" s="138"/>
      <c r="O30" s="138"/>
      <c r="P30" s="138"/>
      <c r="Q30" s="138"/>
      <c r="R30" s="138"/>
      <c r="S30" s="138"/>
    </row>
    <row r="31" spans="2:19" x14ac:dyDescent="0.3">
      <c r="B31" s="193">
        <v>1</v>
      </c>
      <c r="C31" s="194">
        <v>3.44</v>
      </c>
      <c r="D31" s="83" t="s">
        <v>108</v>
      </c>
      <c r="E31" s="197">
        <f>COUNT(C31:C50)</f>
        <v>5</v>
      </c>
      <c r="F31" s="177"/>
      <c r="H31" s="143"/>
      <c r="I31" s="144"/>
      <c r="J31" s="144"/>
      <c r="K31" s="144"/>
      <c r="L31" s="187"/>
      <c r="M31" s="138"/>
      <c r="N31" s="138"/>
      <c r="O31" s="147"/>
      <c r="P31" s="138"/>
      <c r="Q31" s="138"/>
      <c r="R31" s="138"/>
      <c r="S31" s="138"/>
    </row>
    <row r="32" spans="2:19" x14ac:dyDescent="0.3">
      <c r="B32" s="181">
        <v>2</v>
      </c>
      <c r="C32" s="184">
        <v>3.11</v>
      </c>
      <c r="D32" s="83" t="s">
        <v>109</v>
      </c>
      <c r="E32" s="198">
        <f>SUM(C31:C50)</f>
        <v>15.829999999999998</v>
      </c>
      <c r="F32" s="66"/>
      <c r="H32" s="144"/>
      <c r="I32" s="144"/>
      <c r="J32" s="144"/>
      <c r="K32" s="144"/>
      <c r="L32" s="191"/>
      <c r="M32" s="192"/>
      <c r="N32" s="138"/>
      <c r="O32" s="147"/>
      <c r="P32" s="138"/>
      <c r="Q32" s="138"/>
      <c r="R32" s="138"/>
      <c r="S32" s="138"/>
    </row>
    <row r="33" spans="2:19" x14ac:dyDescent="0.3">
      <c r="B33" s="181">
        <v>3</v>
      </c>
      <c r="C33" s="184">
        <v>2.98</v>
      </c>
      <c r="D33" s="83" t="s">
        <v>110</v>
      </c>
      <c r="E33" s="198">
        <f>E32/E31</f>
        <v>3.1659999999999995</v>
      </c>
      <c r="F33" s="66"/>
      <c r="H33" s="144"/>
      <c r="I33" s="144"/>
      <c r="J33" s="144"/>
      <c r="K33" s="144"/>
      <c r="L33" s="138"/>
      <c r="M33" s="192"/>
      <c r="N33" s="138"/>
      <c r="O33" s="138"/>
      <c r="P33" s="138"/>
      <c r="Q33" s="138"/>
      <c r="R33" s="138"/>
      <c r="S33" s="138"/>
    </row>
    <row r="34" spans="2:19" x14ac:dyDescent="0.3">
      <c r="B34" s="181">
        <v>4</v>
      </c>
      <c r="C34" s="184">
        <v>3.27</v>
      </c>
      <c r="D34" s="83" t="s">
        <v>111</v>
      </c>
      <c r="E34" s="198">
        <f>STDEV(C31:C50)</f>
        <v>0.18849403173575552</v>
      </c>
      <c r="F34" s="66"/>
      <c r="H34" s="144"/>
      <c r="I34" s="144"/>
      <c r="J34" s="144"/>
      <c r="K34" s="144"/>
      <c r="L34" s="191"/>
      <c r="M34" s="138"/>
      <c r="N34" s="138"/>
      <c r="O34" s="138"/>
      <c r="P34" s="138"/>
      <c r="Q34" s="138"/>
      <c r="R34" s="138"/>
      <c r="S34" s="138"/>
    </row>
    <row r="35" spans="2:19" x14ac:dyDescent="0.3">
      <c r="B35" s="181">
        <v>5</v>
      </c>
      <c r="C35" s="184">
        <v>3.03</v>
      </c>
      <c r="D35" s="78"/>
      <c r="E35" s="182"/>
      <c r="F35" s="78"/>
      <c r="H35" s="144"/>
      <c r="I35" s="144"/>
      <c r="J35" s="144"/>
      <c r="K35" s="144"/>
    </row>
    <row r="36" spans="2:19" x14ac:dyDescent="0.3">
      <c r="B36" s="181">
        <v>6</v>
      </c>
      <c r="C36" s="184"/>
      <c r="D36" s="83" t="s">
        <v>112</v>
      </c>
      <c r="E36" s="198"/>
      <c r="F36" s="66"/>
      <c r="H36" s="144"/>
      <c r="I36" s="144"/>
      <c r="J36" s="144"/>
      <c r="K36" s="144"/>
    </row>
    <row r="37" spans="2:19" x14ac:dyDescent="0.3">
      <c r="B37" s="181">
        <v>7</v>
      </c>
      <c r="C37" s="184"/>
      <c r="D37" s="77" t="s">
        <v>142</v>
      </c>
      <c r="E37" s="95"/>
      <c r="F37" s="96"/>
      <c r="H37" s="144"/>
      <c r="I37" s="144"/>
      <c r="J37" s="144"/>
      <c r="K37" s="144"/>
    </row>
    <row r="38" spans="2:19" x14ac:dyDescent="0.3">
      <c r="B38" s="181">
        <v>8</v>
      </c>
      <c r="C38" s="184"/>
      <c r="D38" s="83" t="s">
        <v>113</v>
      </c>
      <c r="E38" s="198"/>
      <c r="F38" s="66"/>
      <c r="H38" s="144"/>
      <c r="I38" s="144"/>
      <c r="J38" s="144"/>
      <c r="K38" s="144"/>
    </row>
    <row r="39" spans="2:19" x14ac:dyDescent="0.3">
      <c r="B39" s="181">
        <v>9</v>
      </c>
      <c r="C39" s="184"/>
      <c r="D39" s="78"/>
      <c r="E39" s="182"/>
      <c r="F39" s="78"/>
      <c r="G39" s="89" t="s">
        <v>145</v>
      </c>
      <c r="H39" s="144"/>
      <c r="I39" s="144"/>
      <c r="J39" s="144"/>
      <c r="K39" s="144"/>
    </row>
    <row r="40" spans="2:19" x14ac:dyDescent="0.3">
      <c r="B40" s="181">
        <v>10</v>
      </c>
      <c r="C40" s="184"/>
      <c r="D40" s="187" t="s">
        <v>146</v>
      </c>
      <c r="E40" s="199"/>
      <c r="F40" s="196"/>
      <c r="G40" s="76"/>
      <c r="H40" s="144"/>
      <c r="I40" s="144"/>
      <c r="J40" s="144"/>
      <c r="K40" s="144"/>
    </row>
    <row r="41" spans="2:19" x14ac:dyDescent="0.3">
      <c r="B41" s="181">
        <v>11</v>
      </c>
      <c r="C41" s="184"/>
      <c r="D41" s="187" t="s">
        <v>147</v>
      </c>
      <c r="E41" s="199">
        <f>G41*$E$34/SQRT($E$31)</f>
        <v>0.23400873200801717</v>
      </c>
      <c r="F41" s="196"/>
      <c r="G41" s="76">
        <f>VLOOKUP($E$31-1,$L$5:$R$21,4,FALSE)</f>
        <v>2.7759999999999998</v>
      </c>
      <c r="H41" s="144"/>
      <c r="I41" s="144"/>
      <c r="J41" s="144"/>
      <c r="K41" s="144"/>
    </row>
    <row r="42" spans="2:19" x14ac:dyDescent="0.3">
      <c r="B42" s="181">
        <v>12</v>
      </c>
      <c r="C42" s="185"/>
      <c r="D42" s="187" t="s">
        <v>148</v>
      </c>
      <c r="E42" s="200"/>
      <c r="F42" s="196"/>
      <c r="G42" s="76"/>
      <c r="H42" s="144"/>
      <c r="I42" s="144"/>
      <c r="J42" s="144"/>
      <c r="K42" s="144"/>
    </row>
    <row r="43" spans="2:19" x14ac:dyDescent="0.3">
      <c r="B43" s="181">
        <v>13</v>
      </c>
      <c r="C43" s="185"/>
      <c r="D43" s="7"/>
      <c r="E43" s="7"/>
      <c r="F43" s="7"/>
      <c r="H43" s="144"/>
      <c r="I43" s="144"/>
      <c r="J43" s="144"/>
      <c r="K43" s="144"/>
    </row>
    <row r="44" spans="2:19" x14ac:dyDescent="0.3">
      <c r="B44" s="181">
        <v>14</v>
      </c>
      <c r="C44" s="184"/>
      <c r="D44" s="7"/>
      <c r="E44" s="7"/>
      <c r="F44" s="7"/>
      <c r="H44" s="144"/>
      <c r="I44" s="144"/>
      <c r="J44" s="144"/>
      <c r="K44" s="144"/>
    </row>
    <row r="45" spans="2:19" x14ac:dyDescent="0.3">
      <c r="B45" s="181">
        <v>15</v>
      </c>
      <c r="C45" s="184"/>
      <c r="D45" s="7"/>
      <c r="E45" s="7"/>
      <c r="F45" s="7"/>
      <c r="G45" s="7"/>
      <c r="H45" s="144"/>
      <c r="I45" s="144"/>
      <c r="J45" s="144"/>
      <c r="K45" s="144"/>
      <c r="Q45" s="149"/>
    </row>
    <row r="46" spans="2:19" x14ac:dyDescent="0.3">
      <c r="B46" s="181">
        <v>16</v>
      </c>
      <c r="C46" s="184"/>
      <c r="D46" s="86"/>
      <c r="E46" s="86"/>
      <c r="F46" s="86"/>
      <c r="H46" s="144"/>
      <c r="I46" s="144"/>
      <c r="J46" s="144"/>
      <c r="Q46" s="8"/>
    </row>
    <row r="47" spans="2:19" x14ac:dyDescent="0.3">
      <c r="B47" s="181">
        <v>17</v>
      </c>
      <c r="C47" s="184"/>
      <c r="D47" s="86"/>
      <c r="E47" s="86"/>
      <c r="F47" s="86"/>
      <c r="H47" s="144"/>
      <c r="I47" s="144"/>
      <c r="J47" s="144"/>
    </row>
    <row r="48" spans="2:19" x14ac:dyDescent="0.3">
      <c r="B48" s="181">
        <v>18</v>
      </c>
      <c r="C48" s="184"/>
      <c r="D48" s="86"/>
      <c r="E48" s="86"/>
      <c r="F48" s="86"/>
      <c r="H48" s="144"/>
      <c r="I48" s="144"/>
      <c r="J48" s="144"/>
    </row>
    <row r="49" spans="2:10" x14ac:dyDescent="0.3">
      <c r="B49" s="181">
        <v>19</v>
      </c>
      <c r="C49" s="184"/>
      <c r="D49" s="86"/>
      <c r="E49" s="86"/>
      <c r="F49" s="86"/>
      <c r="H49" s="144"/>
      <c r="I49" s="144"/>
      <c r="J49" s="144"/>
    </row>
    <row r="50" spans="2:10" x14ac:dyDescent="0.3">
      <c r="B50" s="183">
        <v>20</v>
      </c>
      <c r="C50" s="186"/>
      <c r="D50" s="86"/>
      <c r="E50" s="86"/>
      <c r="F50" s="86"/>
      <c r="H50" s="144"/>
      <c r="I50" s="144"/>
      <c r="J50" s="144"/>
    </row>
    <row r="51" spans="2:10" x14ac:dyDescent="0.3">
      <c r="C51" s="7"/>
      <c r="D51" s="7"/>
      <c r="E51" s="7"/>
      <c r="F51" s="7"/>
      <c r="H51" s="144"/>
      <c r="I51" s="144"/>
      <c r="J51" s="144"/>
    </row>
    <row r="52" spans="2:10" x14ac:dyDescent="0.3">
      <c r="C52" s="7"/>
      <c r="D52" s="7"/>
      <c r="E52" s="7"/>
      <c r="F52" s="7"/>
    </row>
    <row r="53" spans="2:10" x14ac:dyDescent="0.3">
      <c r="C53" s="7"/>
      <c r="D53" s="7"/>
      <c r="E53" s="7"/>
      <c r="F53" s="7"/>
      <c r="H53" s="7"/>
      <c r="I53" s="7"/>
      <c r="J53" s="7"/>
    </row>
    <row r="54" spans="2:10" x14ac:dyDescent="0.3">
      <c r="C54" s="7"/>
      <c r="D54" s="7"/>
      <c r="E54" s="7"/>
      <c r="F54" s="7"/>
      <c r="I54" s="7"/>
      <c r="J54" s="7"/>
    </row>
    <row r="55" spans="2:10" x14ac:dyDescent="0.3">
      <c r="C55" s="7"/>
      <c r="D55" s="7"/>
      <c r="E55" s="7"/>
      <c r="F55" s="7"/>
      <c r="I55" s="7"/>
      <c r="J55" s="7"/>
    </row>
    <row r="56" spans="2:10" x14ac:dyDescent="0.3">
      <c r="C56" s="7"/>
      <c r="D56" s="7"/>
      <c r="E56" s="7"/>
      <c r="F56" s="7"/>
      <c r="I56" s="7"/>
      <c r="J56" s="7"/>
    </row>
    <row r="57" spans="2:10" x14ac:dyDescent="0.3">
      <c r="C57" s="7"/>
      <c r="D57" s="7"/>
      <c r="E57" s="7"/>
      <c r="F57" s="7"/>
      <c r="I57" s="7"/>
      <c r="J57" s="7"/>
    </row>
    <row r="58" spans="2:10" x14ac:dyDescent="0.3">
      <c r="C58" s="78"/>
      <c r="D58" s="78"/>
      <c r="E58" s="78"/>
      <c r="F58" s="78"/>
    </row>
    <row r="59" spans="2:10" x14ac:dyDescent="0.3">
      <c r="C59" s="78"/>
      <c r="D59" s="78"/>
      <c r="E59" s="78"/>
      <c r="F59" s="78"/>
    </row>
    <row r="60" spans="2:10" x14ac:dyDescent="0.3">
      <c r="C60" s="78"/>
      <c r="D60" s="78"/>
      <c r="E60" s="78"/>
      <c r="F60" s="78"/>
    </row>
    <row r="61" spans="2:10" x14ac:dyDescent="0.3">
      <c r="C61" s="78"/>
      <c r="D61" s="78"/>
      <c r="E61" s="78"/>
      <c r="F61" s="78"/>
    </row>
    <row r="62" spans="2:10" x14ac:dyDescent="0.3">
      <c r="C62" s="78"/>
      <c r="D62" s="78"/>
      <c r="E62" s="78"/>
      <c r="F62" s="78"/>
    </row>
    <row r="63" spans="2:10" x14ac:dyDescent="0.3">
      <c r="C63" s="78"/>
      <c r="D63" s="78"/>
      <c r="E63" s="78"/>
      <c r="F63" s="78"/>
    </row>
    <row r="64" spans="2:10" x14ac:dyDescent="0.3">
      <c r="C64" s="78"/>
      <c r="D64" s="78"/>
      <c r="E64" s="78"/>
      <c r="F64" s="78"/>
    </row>
    <row r="65" spans="3:6" x14ac:dyDescent="0.3">
      <c r="C65" s="78"/>
      <c r="D65" s="78"/>
      <c r="E65" s="78"/>
      <c r="F65" s="78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1"/>
  <sheetViews>
    <sheetView workbookViewId="0">
      <selection activeCell="G2" sqref="G2"/>
    </sheetView>
  </sheetViews>
  <sheetFormatPr defaultColWidth="9.08984375" defaultRowHeight="13.45" x14ac:dyDescent="0.3"/>
  <cols>
    <col min="1" max="1" width="2.6328125" style="7" customWidth="1"/>
    <col min="2" max="2" width="5.81640625" style="7" customWidth="1"/>
    <col min="3" max="6" width="11.81640625" style="7" customWidth="1"/>
    <col min="7" max="8" width="13.81640625" style="7" customWidth="1"/>
    <col min="9" max="10" width="5.81640625" style="7" customWidth="1"/>
    <col min="11" max="13" width="10.6328125" style="7" customWidth="1"/>
    <col min="14" max="14" width="10.6328125" style="138" customWidth="1"/>
    <col min="15" max="16384" width="9.08984375" style="7"/>
  </cols>
  <sheetData>
    <row r="2" spans="2:15" ht="14.55" x14ac:dyDescent="0.35">
      <c r="B2" s="133" t="s">
        <v>122</v>
      </c>
      <c r="C2" s="6"/>
      <c r="D2" s="133" t="s">
        <v>161</v>
      </c>
      <c r="E2" s="6"/>
      <c r="F2" s="6"/>
      <c r="G2" s="6"/>
      <c r="H2" s="6"/>
      <c r="I2" s="6"/>
      <c r="K2" s="206" t="s">
        <v>159</v>
      </c>
      <c r="O2" s="138"/>
    </row>
    <row r="3" spans="2:15" x14ac:dyDescent="0.3">
      <c r="B3" s="6"/>
      <c r="C3" s="6"/>
      <c r="D3" s="6"/>
      <c r="E3" s="6"/>
      <c r="F3" s="6"/>
      <c r="G3" s="6"/>
      <c r="H3" s="6"/>
      <c r="I3" s="6"/>
      <c r="K3" s="171" t="s">
        <v>114</v>
      </c>
      <c r="L3" s="169">
        <v>0.95</v>
      </c>
      <c r="M3" s="170">
        <v>0.99</v>
      </c>
      <c r="O3" s="8"/>
    </row>
    <row r="4" spans="2:15" x14ac:dyDescent="0.3">
      <c r="B4" s="42" t="s">
        <v>3</v>
      </c>
      <c r="C4" s="6" t="s">
        <v>160</v>
      </c>
      <c r="D4" s="6"/>
      <c r="E4" s="6"/>
      <c r="F4" s="6"/>
      <c r="G4" s="6"/>
      <c r="H4" s="6"/>
      <c r="I4" s="6"/>
      <c r="K4" s="159">
        <v>3</v>
      </c>
      <c r="L4" s="26">
        <v>0.97</v>
      </c>
      <c r="M4" s="59">
        <v>0.99399999999999999</v>
      </c>
    </row>
    <row r="5" spans="2:15" x14ac:dyDescent="0.3">
      <c r="B5" s="6"/>
      <c r="C5" s="6" t="s">
        <v>187</v>
      </c>
      <c r="D5" s="6"/>
      <c r="E5" s="6"/>
      <c r="F5" s="6"/>
      <c r="G5" s="6"/>
      <c r="H5" s="6"/>
      <c r="I5" s="6"/>
      <c r="K5" s="159">
        <v>4</v>
      </c>
      <c r="L5" s="26">
        <v>0.82899999999999996</v>
      </c>
      <c r="M5" s="59">
        <v>0.92600000000000005</v>
      </c>
      <c r="O5" s="138"/>
    </row>
    <row r="6" spans="2:15" x14ac:dyDescent="0.3">
      <c r="B6" s="42"/>
      <c r="C6" s="6"/>
      <c r="D6" s="6"/>
      <c r="E6" s="6"/>
      <c r="F6" s="6"/>
      <c r="G6" s="6"/>
      <c r="H6" s="6"/>
      <c r="I6" s="6"/>
      <c r="K6" s="159">
        <v>5</v>
      </c>
      <c r="L6" s="26">
        <v>0.71</v>
      </c>
      <c r="M6" s="59">
        <v>0.82099999999999995</v>
      </c>
      <c r="O6" s="138"/>
    </row>
    <row r="7" spans="2:15" x14ac:dyDescent="0.3">
      <c r="B7" s="42" t="s">
        <v>4</v>
      </c>
      <c r="C7" s="6" t="s">
        <v>190</v>
      </c>
      <c r="D7" s="6"/>
      <c r="E7" s="6"/>
      <c r="F7" s="6"/>
      <c r="G7" s="6"/>
      <c r="H7" s="6"/>
      <c r="I7" s="6"/>
      <c r="K7" s="159">
        <v>6</v>
      </c>
      <c r="L7" s="26">
        <v>0.625</v>
      </c>
      <c r="M7" s="59">
        <v>0.74</v>
      </c>
      <c r="O7" s="138"/>
    </row>
    <row r="8" spans="2:15" x14ac:dyDescent="0.3">
      <c r="B8" s="104"/>
      <c r="C8" s="6"/>
      <c r="D8" s="6"/>
      <c r="E8" s="6"/>
      <c r="F8" s="6"/>
      <c r="G8" s="6"/>
      <c r="H8" s="6"/>
      <c r="I8" s="6"/>
      <c r="K8" s="159">
        <v>7</v>
      </c>
      <c r="L8" s="26">
        <v>0.56799999999999995</v>
      </c>
      <c r="M8" s="59">
        <v>0.68</v>
      </c>
      <c r="O8" s="138"/>
    </row>
    <row r="9" spans="2:15" x14ac:dyDescent="0.3">
      <c r="B9" s="104"/>
      <c r="C9" s="6"/>
      <c r="D9" s="6"/>
      <c r="E9" s="6"/>
      <c r="F9" s="6"/>
      <c r="G9" s="6"/>
      <c r="H9" s="6"/>
      <c r="I9" s="6"/>
      <c r="K9" s="159">
        <v>8</v>
      </c>
      <c r="L9" s="26">
        <v>0.52600000000000002</v>
      </c>
      <c r="M9" s="59">
        <v>0.63400000000000001</v>
      </c>
      <c r="O9" s="138"/>
    </row>
    <row r="10" spans="2:15" x14ac:dyDescent="0.3">
      <c r="K10" s="159">
        <v>9</v>
      </c>
      <c r="L10" s="26">
        <v>0.49299999999999999</v>
      </c>
      <c r="M10" s="59">
        <v>0.59799999999999998</v>
      </c>
      <c r="O10" s="138"/>
    </row>
    <row r="11" spans="2:15" x14ac:dyDescent="0.3">
      <c r="K11" s="159">
        <v>10</v>
      </c>
      <c r="L11" s="26">
        <v>0.46600000000000003</v>
      </c>
      <c r="M11" s="59">
        <v>0.56799999999999995</v>
      </c>
      <c r="O11" s="138"/>
    </row>
    <row r="12" spans="2:15" x14ac:dyDescent="0.3">
      <c r="B12" s="207" t="s">
        <v>156</v>
      </c>
      <c r="C12" s="208"/>
      <c r="D12" s="86"/>
      <c r="E12" s="86"/>
      <c r="F12" s="86"/>
      <c r="G12" s="86"/>
      <c r="H12" s="86"/>
      <c r="K12" s="159">
        <v>15</v>
      </c>
      <c r="L12" s="26">
        <v>0.38400000000000001</v>
      </c>
      <c r="M12" s="59">
        <v>0.47499999999999998</v>
      </c>
      <c r="O12" s="138"/>
    </row>
    <row r="13" spans="2:15" x14ac:dyDescent="0.3">
      <c r="B13" s="210" t="s">
        <v>115</v>
      </c>
      <c r="C13" s="211" t="s">
        <v>116</v>
      </c>
      <c r="D13" s="210"/>
      <c r="E13" s="212" t="s">
        <v>107</v>
      </c>
      <c r="H13" s="86"/>
      <c r="K13" s="159">
        <v>20</v>
      </c>
      <c r="L13" s="26">
        <v>0.34200000000000003</v>
      </c>
      <c r="M13" s="59">
        <v>0.42499999999999999</v>
      </c>
    </row>
    <row r="14" spans="2:15" ht="14.55" x14ac:dyDescent="0.35">
      <c r="B14" s="85">
        <v>1</v>
      </c>
      <c r="C14" s="209">
        <v>39.799999999999997</v>
      </c>
      <c r="D14" s="84" t="s">
        <v>108</v>
      </c>
      <c r="E14" s="177">
        <f>COUNT(C14:C18)</f>
        <v>5</v>
      </c>
      <c r="F14" s="84" t="s">
        <v>215</v>
      </c>
      <c r="G14" s="233">
        <f>VLOOKUP($E$14,$K$4:$M$15,2,FALSE)</f>
        <v>0.71</v>
      </c>
      <c r="K14" s="159">
        <v>25</v>
      </c>
      <c r="L14" s="26">
        <v>0.317</v>
      </c>
      <c r="M14" s="59">
        <v>0.39300000000000002</v>
      </c>
      <c r="O14" s="138"/>
    </row>
    <row r="15" spans="2:15" ht="14.55" x14ac:dyDescent="0.35">
      <c r="B15" s="85">
        <v>2</v>
      </c>
      <c r="C15" s="209">
        <v>36.5</v>
      </c>
      <c r="D15" s="84" t="s">
        <v>109</v>
      </c>
      <c r="E15" s="209">
        <f>SUM(C14:C18)</f>
        <v>194.99999999999997</v>
      </c>
      <c r="F15" s="84" t="s">
        <v>216</v>
      </c>
      <c r="G15" s="233">
        <f>VLOOKUP($E$14,$K$4:$M$15,3,FALSE)</f>
        <v>0.82099999999999995</v>
      </c>
      <c r="K15" s="162">
        <v>30</v>
      </c>
      <c r="L15" s="74">
        <v>0.29799999999999999</v>
      </c>
      <c r="M15" s="71">
        <v>0.372</v>
      </c>
      <c r="O15" s="138"/>
    </row>
    <row r="16" spans="2:15" x14ac:dyDescent="0.3">
      <c r="B16" s="85">
        <v>3</v>
      </c>
      <c r="C16" s="209">
        <v>39.9</v>
      </c>
      <c r="D16" s="84" t="s">
        <v>110</v>
      </c>
      <c r="E16" s="178">
        <f>AVERAGE(C14:C18)</f>
        <v>38.999999999999993</v>
      </c>
    </row>
    <row r="17" spans="2:16" ht="14.55" x14ac:dyDescent="0.35">
      <c r="B17" s="85">
        <v>4</v>
      </c>
      <c r="C17" s="209">
        <v>39.200000000000003</v>
      </c>
      <c r="D17" s="84" t="s">
        <v>111</v>
      </c>
      <c r="E17" s="178">
        <f>STDEV(C14:C18)</f>
        <v>1.4230249470757703</v>
      </c>
      <c r="K17" s="7" t="s">
        <v>168</v>
      </c>
    </row>
    <row r="18" spans="2:16" x14ac:dyDescent="0.3">
      <c r="B18" s="85">
        <v>5</v>
      </c>
      <c r="C18" s="209">
        <v>39.6</v>
      </c>
      <c r="D18" s="86"/>
      <c r="H18" s="86"/>
    </row>
    <row r="19" spans="2:16" ht="14.55" x14ac:dyDescent="0.35">
      <c r="K19" s="7" t="s">
        <v>119</v>
      </c>
    </row>
    <row r="20" spans="2:16" x14ac:dyDescent="0.3">
      <c r="B20" s="85"/>
      <c r="C20" s="195"/>
      <c r="K20" s="7" t="s">
        <v>155</v>
      </c>
    </row>
    <row r="21" spans="2:16" x14ac:dyDescent="0.3">
      <c r="B21" s="217" t="s">
        <v>192</v>
      </c>
      <c r="K21" s="7" t="s">
        <v>153</v>
      </c>
    </row>
    <row r="22" spans="2:16" ht="14.55" x14ac:dyDescent="0.35">
      <c r="B22" s="2"/>
      <c r="C22" s="89" t="s">
        <v>58</v>
      </c>
      <c r="D22" s="210" t="s">
        <v>188</v>
      </c>
      <c r="E22" s="210" t="s">
        <v>162</v>
      </c>
      <c r="F22" s="213" t="s">
        <v>189</v>
      </c>
      <c r="G22" s="210" t="s">
        <v>173</v>
      </c>
      <c r="H22" s="210" t="s">
        <v>172</v>
      </c>
      <c r="K22" s="7" t="s">
        <v>154</v>
      </c>
      <c r="L22" s="2"/>
      <c r="O22" s="146"/>
      <c r="P22" s="83"/>
    </row>
    <row r="23" spans="2:16" x14ac:dyDescent="0.3">
      <c r="B23" s="83" t="s">
        <v>157</v>
      </c>
      <c r="C23" s="209"/>
      <c r="D23" s="209"/>
      <c r="E23" s="209"/>
      <c r="F23" s="66"/>
      <c r="G23" s="76"/>
      <c r="H23" s="76"/>
      <c r="K23" s="7" t="s">
        <v>120</v>
      </c>
    </row>
    <row r="24" spans="2:16" x14ac:dyDescent="0.3">
      <c r="B24" s="84" t="s">
        <v>158</v>
      </c>
      <c r="C24" s="209"/>
      <c r="D24" s="209"/>
      <c r="E24" s="209"/>
      <c r="F24" s="66"/>
      <c r="G24" s="76"/>
      <c r="H24" s="76"/>
    </row>
    <row r="27" spans="2:16" x14ac:dyDescent="0.3">
      <c r="C27" s="138"/>
      <c r="K27" s="217" t="s">
        <v>169</v>
      </c>
    </row>
    <row r="28" spans="2:16" x14ac:dyDescent="0.3">
      <c r="B28" s="217" t="s">
        <v>191</v>
      </c>
      <c r="H28" s="86"/>
      <c r="K28" s="220"/>
      <c r="L28" s="218" t="s">
        <v>166</v>
      </c>
      <c r="M28" s="218"/>
      <c r="N28" s="218"/>
      <c r="O28" s="219"/>
    </row>
    <row r="29" spans="2:16" ht="14.55" x14ac:dyDescent="0.35">
      <c r="B29" s="2"/>
      <c r="C29" s="89" t="s">
        <v>58</v>
      </c>
      <c r="D29" s="210" t="s">
        <v>212</v>
      </c>
      <c r="E29" s="244" t="s">
        <v>170</v>
      </c>
      <c r="F29" s="244" t="s">
        <v>211</v>
      </c>
      <c r="G29" s="89" t="s">
        <v>213</v>
      </c>
      <c r="H29" s="86"/>
      <c r="K29" s="221" t="s">
        <v>114</v>
      </c>
      <c r="L29" s="215">
        <v>1</v>
      </c>
      <c r="M29" s="215">
        <v>2</v>
      </c>
      <c r="N29" s="215">
        <v>3</v>
      </c>
      <c r="O29" s="216">
        <v>4</v>
      </c>
    </row>
    <row r="30" spans="2:16" x14ac:dyDescent="0.3">
      <c r="B30" s="83" t="s">
        <v>157</v>
      </c>
      <c r="C30" s="209"/>
      <c r="D30" s="209"/>
      <c r="E30" s="178"/>
      <c r="F30" s="178"/>
      <c r="G30" s="76"/>
      <c r="K30" s="159">
        <v>3</v>
      </c>
      <c r="L30" s="26">
        <v>1.196</v>
      </c>
      <c r="M30" s="26"/>
      <c r="N30" s="26"/>
      <c r="O30" s="59"/>
    </row>
    <row r="31" spans="2:16" x14ac:dyDescent="0.3">
      <c r="B31" s="84" t="s">
        <v>158</v>
      </c>
      <c r="C31" s="209"/>
      <c r="D31" s="209"/>
      <c r="E31" s="178"/>
      <c r="F31" s="178"/>
      <c r="G31" s="76"/>
      <c r="K31" s="159">
        <v>4</v>
      </c>
      <c r="L31" s="26">
        <v>1.383</v>
      </c>
      <c r="M31" s="26">
        <v>1.0780000000000001</v>
      </c>
      <c r="N31" s="26"/>
      <c r="O31" s="59"/>
    </row>
    <row r="32" spans="2:16" x14ac:dyDescent="0.3">
      <c r="K32" s="159">
        <v>5</v>
      </c>
      <c r="L32" s="26">
        <v>1.5089999999999999</v>
      </c>
      <c r="M32" s="26">
        <v>1.2</v>
      </c>
      <c r="N32" s="26"/>
      <c r="O32" s="59"/>
    </row>
    <row r="33" spans="3:15" x14ac:dyDescent="0.3">
      <c r="K33" s="159">
        <v>6</v>
      </c>
      <c r="L33" s="26">
        <v>1.61</v>
      </c>
      <c r="M33" s="26">
        <v>1.2989999999999999</v>
      </c>
      <c r="N33" s="26">
        <v>1.099</v>
      </c>
      <c r="O33" s="59"/>
    </row>
    <row r="34" spans="3:15" x14ac:dyDescent="0.3">
      <c r="K34" s="159">
        <v>7</v>
      </c>
      <c r="L34" s="26">
        <v>1.6930000000000001</v>
      </c>
      <c r="M34" s="26">
        <v>1.3819999999999999</v>
      </c>
      <c r="N34" s="26">
        <v>1.1870000000000001</v>
      </c>
      <c r="O34" s="59">
        <v>1.022</v>
      </c>
    </row>
    <row r="35" spans="3:15" x14ac:dyDescent="0.3">
      <c r="K35" s="159">
        <v>8</v>
      </c>
      <c r="L35" s="26">
        <v>1.7629999999999999</v>
      </c>
      <c r="M35" s="26">
        <v>1.4530000000000001</v>
      </c>
      <c r="N35" s="26">
        <v>1.2609999999999999</v>
      </c>
      <c r="O35" s="59">
        <v>1.109</v>
      </c>
    </row>
    <row r="36" spans="3:15" x14ac:dyDescent="0.3">
      <c r="K36" s="159">
        <v>9</v>
      </c>
      <c r="L36" s="26">
        <v>1.8240000000000001</v>
      </c>
      <c r="M36" s="26">
        <v>1.5149999999999999</v>
      </c>
      <c r="N36" s="26">
        <v>1.3240000000000001</v>
      </c>
      <c r="O36" s="59">
        <v>1.1779999999999999</v>
      </c>
    </row>
    <row r="37" spans="3:15" x14ac:dyDescent="0.3">
      <c r="K37" s="159">
        <v>10</v>
      </c>
      <c r="L37" s="26">
        <v>1.8779999999999999</v>
      </c>
      <c r="M37" s="26">
        <v>1.57</v>
      </c>
      <c r="N37" s="26">
        <v>1.38</v>
      </c>
      <c r="O37" s="59">
        <v>1.2370000000000001</v>
      </c>
    </row>
    <row r="38" spans="3:15" x14ac:dyDescent="0.3">
      <c r="K38" s="159">
        <v>11</v>
      </c>
      <c r="L38" s="26">
        <v>1.925</v>
      </c>
      <c r="M38" s="26">
        <v>1.619</v>
      </c>
      <c r="N38" s="26">
        <v>1.43</v>
      </c>
      <c r="O38" s="59">
        <v>1.2889999999999999</v>
      </c>
    </row>
    <row r="39" spans="3:15" x14ac:dyDescent="0.3">
      <c r="C39" s="138"/>
      <c r="D39" s="138"/>
      <c r="E39" s="138"/>
      <c r="F39" s="138"/>
      <c r="G39" s="138"/>
      <c r="H39" s="138"/>
      <c r="K39" s="159">
        <v>12</v>
      </c>
      <c r="L39" s="26">
        <v>1.9690000000000001</v>
      </c>
      <c r="M39" s="26">
        <v>1.663</v>
      </c>
      <c r="N39" s="26">
        <v>1.4750000000000001</v>
      </c>
      <c r="O39" s="59">
        <v>1.3360000000000001</v>
      </c>
    </row>
    <row r="40" spans="3:15" x14ac:dyDescent="0.3">
      <c r="C40" s="188"/>
      <c r="D40" s="187"/>
      <c r="E40" s="85"/>
      <c r="F40" s="138"/>
      <c r="G40" s="66"/>
      <c r="H40" s="138"/>
      <c r="K40" s="159">
        <v>13</v>
      </c>
      <c r="L40" s="26">
        <v>2.0070000000000001</v>
      </c>
      <c r="M40" s="26">
        <v>1.704</v>
      </c>
      <c r="N40" s="26">
        <v>1.516</v>
      </c>
      <c r="O40" s="59">
        <v>1.379</v>
      </c>
    </row>
    <row r="41" spans="3:15" x14ac:dyDescent="0.3">
      <c r="C41" s="188"/>
      <c r="D41" s="187"/>
      <c r="E41" s="188"/>
      <c r="F41" s="138"/>
      <c r="G41" s="138"/>
      <c r="H41" s="138"/>
      <c r="K41" s="159">
        <v>14</v>
      </c>
      <c r="L41" s="26">
        <v>2.0430000000000001</v>
      </c>
      <c r="M41" s="26">
        <v>1.7410000000000001</v>
      </c>
      <c r="N41" s="26">
        <v>1.554</v>
      </c>
      <c r="O41" s="59">
        <v>1.417</v>
      </c>
    </row>
    <row r="42" spans="3:15" x14ac:dyDescent="0.3">
      <c r="C42" s="188"/>
      <c r="D42" s="187"/>
      <c r="E42" s="147"/>
      <c r="F42" s="138"/>
      <c r="G42" s="86"/>
      <c r="H42" s="138"/>
      <c r="K42" s="159">
        <v>15</v>
      </c>
      <c r="L42" s="26">
        <v>2.0760000000000001</v>
      </c>
      <c r="M42" s="26">
        <v>1.7749999999999999</v>
      </c>
      <c r="N42" s="26">
        <v>1.589</v>
      </c>
      <c r="O42" s="59">
        <v>1.4530000000000001</v>
      </c>
    </row>
    <row r="43" spans="3:15" x14ac:dyDescent="0.3">
      <c r="C43" s="188"/>
      <c r="D43" s="187"/>
      <c r="E43" s="209"/>
      <c r="F43" s="247"/>
      <c r="G43" s="66"/>
      <c r="H43" s="138"/>
      <c r="K43" s="159">
        <v>20</v>
      </c>
      <c r="L43" s="26">
        <v>2.2090000000000001</v>
      </c>
      <c r="M43" s="26">
        <v>1.9139999999999999</v>
      </c>
      <c r="N43" s="26">
        <v>1.732</v>
      </c>
      <c r="O43" s="59">
        <v>1.599</v>
      </c>
    </row>
    <row r="44" spans="3:15" x14ac:dyDescent="0.3">
      <c r="C44" s="188"/>
      <c r="D44" s="84"/>
      <c r="E44" s="209"/>
      <c r="F44" s="247"/>
      <c r="G44" s="66"/>
      <c r="H44" s="138"/>
      <c r="K44" s="162">
        <v>25</v>
      </c>
      <c r="L44" s="74">
        <v>2.3069999999999999</v>
      </c>
      <c r="M44" s="74">
        <v>2.0190000000000001</v>
      </c>
      <c r="N44" s="74">
        <v>1.84</v>
      </c>
      <c r="O44" s="71">
        <v>1.7090000000000001</v>
      </c>
    </row>
    <row r="45" spans="3:15" x14ac:dyDescent="0.3">
      <c r="C45" s="188"/>
      <c r="D45" s="138"/>
      <c r="E45" s="147"/>
      <c r="F45" s="138"/>
      <c r="G45" s="138"/>
      <c r="H45" s="138"/>
    </row>
    <row r="46" spans="3:15" ht="14.55" x14ac:dyDescent="0.35">
      <c r="C46" s="188"/>
      <c r="D46" s="138"/>
      <c r="E46" s="138"/>
      <c r="F46" s="138"/>
      <c r="G46" s="138"/>
      <c r="H46" s="138"/>
      <c r="K46" s="7" t="s">
        <v>214</v>
      </c>
    </row>
    <row r="47" spans="3:15" x14ac:dyDescent="0.3">
      <c r="C47" s="188"/>
      <c r="D47" s="138"/>
      <c r="E47" s="138"/>
      <c r="F47" s="188"/>
      <c r="G47" s="245"/>
      <c r="H47" s="138"/>
    </row>
    <row r="48" spans="3:15" x14ac:dyDescent="0.3">
      <c r="C48" s="85"/>
      <c r="D48" s="138"/>
      <c r="E48" s="138"/>
      <c r="F48" s="246"/>
      <c r="G48" s="66"/>
      <c r="H48" s="138"/>
      <c r="K48" s="7" t="s">
        <v>167</v>
      </c>
    </row>
    <row r="49" spans="3:15" x14ac:dyDescent="0.3">
      <c r="C49" s="85"/>
      <c r="D49" s="86"/>
      <c r="E49" s="86"/>
      <c r="F49" s="246"/>
      <c r="G49" s="138"/>
      <c r="H49" s="138"/>
      <c r="K49" s="7" t="s">
        <v>164</v>
      </c>
    </row>
    <row r="50" spans="3:15" x14ac:dyDescent="0.3">
      <c r="C50" s="138"/>
      <c r="D50" s="86"/>
      <c r="E50" s="86"/>
      <c r="F50" s="86"/>
      <c r="G50" s="138"/>
      <c r="H50" s="138"/>
      <c r="K50" s="7" t="s">
        <v>165</v>
      </c>
    </row>
    <row r="51" spans="3:15" x14ac:dyDescent="0.3">
      <c r="K51" s="7" t="s">
        <v>163</v>
      </c>
    </row>
    <row r="53" spans="3:15" x14ac:dyDescent="0.3">
      <c r="L53" s="41"/>
      <c r="M53" s="41"/>
      <c r="N53" s="214"/>
      <c r="O53" s="41"/>
    </row>
    <row r="61" spans="3:15" x14ac:dyDescent="0.3">
      <c r="K61" s="41"/>
      <c r="L61" s="41"/>
      <c r="M61" s="41"/>
      <c r="N61" s="214"/>
      <c r="O61" s="41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"/>
  <sheetViews>
    <sheetView zoomScaleNormal="100" workbookViewId="0">
      <selection activeCell="I2" sqref="I2"/>
    </sheetView>
  </sheetViews>
  <sheetFormatPr defaultColWidth="9.08984375" defaultRowHeight="13.45" x14ac:dyDescent="0.3"/>
  <cols>
    <col min="1" max="1" width="2.6328125" style="78" customWidth="1"/>
    <col min="2" max="2" width="7.81640625" style="78" customWidth="1"/>
    <col min="3" max="3" width="11.81640625" style="43" customWidth="1"/>
    <col min="4" max="5" width="11.81640625" style="76" customWidth="1"/>
    <col min="6" max="6" width="2.81640625" style="76" customWidth="1"/>
    <col min="7" max="7" width="11.81640625" style="77" customWidth="1"/>
    <col min="8" max="10" width="11.81640625" style="78" customWidth="1"/>
    <col min="11" max="16384" width="9.08984375" style="78"/>
  </cols>
  <sheetData>
    <row r="2" spans="2:10" x14ac:dyDescent="0.3">
      <c r="B2" s="141" t="s">
        <v>88</v>
      </c>
      <c r="C2" s="141"/>
      <c r="D2" s="142" t="s">
        <v>219</v>
      </c>
      <c r="E2" s="79"/>
      <c r="F2" s="79"/>
      <c r="G2" s="79"/>
      <c r="H2" s="79"/>
      <c r="I2" s="79"/>
      <c r="J2" s="79"/>
    </row>
    <row r="3" spans="2:10" x14ac:dyDescent="0.3">
      <c r="B3" s="79"/>
      <c r="C3" s="79"/>
      <c r="D3" s="79"/>
      <c r="E3" s="79"/>
      <c r="F3" s="79"/>
      <c r="G3" s="79"/>
      <c r="H3" s="79"/>
      <c r="I3" s="79"/>
      <c r="J3" s="79"/>
    </row>
    <row r="4" spans="2:10" x14ac:dyDescent="0.3">
      <c r="B4" s="79" t="s">
        <v>232</v>
      </c>
      <c r="C4" s="79"/>
      <c r="D4" s="79"/>
      <c r="E4" s="79"/>
      <c r="F4" s="79"/>
      <c r="G4" s="79"/>
      <c r="H4" s="79"/>
      <c r="I4" s="79"/>
      <c r="J4" s="79"/>
    </row>
    <row r="5" spans="2:10" x14ac:dyDescent="0.3">
      <c r="B5" s="79" t="s">
        <v>217</v>
      </c>
      <c r="C5" s="79"/>
      <c r="D5" s="79"/>
      <c r="E5" s="79"/>
      <c r="F5" s="79"/>
      <c r="G5" s="79"/>
      <c r="H5" s="79"/>
      <c r="I5" s="79"/>
      <c r="J5" s="79"/>
    </row>
    <row r="6" spans="2:10" x14ac:dyDescent="0.3">
      <c r="B6" s="79" t="s">
        <v>218</v>
      </c>
      <c r="C6" s="79"/>
      <c r="D6" s="79"/>
      <c r="E6" s="79"/>
      <c r="F6" s="79"/>
      <c r="G6" s="79"/>
      <c r="H6" s="79"/>
      <c r="I6" s="79"/>
      <c r="J6" s="79"/>
    </row>
    <row r="7" spans="2:10" x14ac:dyDescent="0.3">
      <c r="B7" s="79"/>
      <c r="C7" s="79"/>
      <c r="D7" s="79"/>
      <c r="E7" s="79"/>
      <c r="F7" s="79"/>
      <c r="G7" s="79"/>
      <c r="H7" s="79"/>
      <c r="I7" s="79"/>
      <c r="J7" s="79"/>
    </row>
    <row r="8" spans="2:10" x14ac:dyDescent="0.3">
      <c r="B8" s="87" t="s">
        <v>3</v>
      </c>
      <c r="C8" s="79" t="s">
        <v>233</v>
      </c>
      <c r="D8" s="79"/>
      <c r="E8" s="79"/>
      <c r="F8" s="79"/>
      <c r="G8" s="79"/>
      <c r="H8" s="79"/>
      <c r="I8" s="79"/>
      <c r="J8" s="79"/>
    </row>
    <row r="9" spans="2:10" x14ac:dyDescent="0.3">
      <c r="B9" s="87"/>
      <c r="C9" s="79"/>
      <c r="D9" s="79"/>
      <c r="E9" s="79"/>
      <c r="F9" s="79"/>
      <c r="G9" s="79"/>
      <c r="H9" s="79"/>
      <c r="I9" s="79"/>
      <c r="J9" s="79"/>
    </row>
    <row r="10" spans="2:10" x14ac:dyDescent="0.3">
      <c r="B10" s="87" t="s">
        <v>4</v>
      </c>
      <c r="C10" s="79" t="s">
        <v>234</v>
      </c>
      <c r="D10" s="79"/>
      <c r="E10" s="79"/>
      <c r="F10" s="79"/>
      <c r="G10" s="79"/>
      <c r="H10" s="79"/>
      <c r="I10" s="79"/>
      <c r="J10" s="79"/>
    </row>
    <row r="11" spans="2:10" x14ac:dyDescent="0.3">
      <c r="B11" s="79"/>
      <c r="C11" s="79" t="s">
        <v>221</v>
      </c>
      <c r="D11" s="79"/>
      <c r="E11" s="79"/>
      <c r="F11" s="79"/>
      <c r="G11" s="79"/>
      <c r="H11" s="79"/>
      <c r="I11" s="79"/>
      <c r="J11" s="79"/>
    </row>
    <row r="12" spans="2:10" x14ac:dyDescent="0.3">
      <c r="B12" s="79"/>
      <c r="C12" s="265"/>
      <c r="D12" s="79"/>
      <c r="E12" s="79"/>
      <c r="F12" s="79"/>
      <c r="G12" s="79"/>
      <c r="H12" s="79"/>
      <c r="I12" s="79"/>
      <c r="J12" s="79"/>
    </row>
    <row r="13" spans="2:10" x14ac:dyDescent="0.3">
      <c r="H13" s="77"/>
      <c r="I13" s="77"/>
    </row>
    <row r="14" spans="2:10" x14ac:dyDescent="0.3">
      <c r="D14" s="78"/>
      <c r="G14" s="78"/>
    </row>
    <row r="15" spans="2:10" x14ac:dyDescent="0.3">
      <c r="B15" s="270" t="s">
        <v>235</v>
      </c>
      <c r="C15" s="33"/>
      <c r="D15" s="271"/>
      <c r="E15" s="78"/>
      <c r="F15" s="78"/>
      <c r="G15" s="78"/>
      <c r="H15" s="39"/>
      <c r="I15" s="39"/>
    </row>
    <row r="16" spans="2:10" x14ac:dyDescent="0.3">
      <c r="B16" s="97"/>
      <c r="C16" s="97" t="s">
        <v>42</v>
      </c>
      <c r="D16" s="97" t="s">
        <v>69</v>
      </c>
      <c r="E16" s="78"/>
      <c r="F16" s="78"/>
      <c r="G16" s="78"/>
    </row>
    <row r="17" spans="2:10" x14ac:dyDescent="0.3">
      <c r="B17" s="101" t="s">
        <v>45</v>
      </c>
      <c r="C17" s="101" t="s">
        <v>73</v>
      </c>
      <c r="D17" s="101" t="s">
        <v>73</v>
      </c>
      <c r="E17" s="78"/>
      <c r="F17" s="78"/>
      <c r="G17" s="91" t="s">
        <v>220</v>
      </c>
      <c r="H17" s="52">
        <v>10</v>
      </c>
      <c r="I17" s="39" t="s">
        <v>17</v>
      </c>
    </row>
    <row r="18" spans="2:10" x14ac:dyDescent="0.3">
      <c r="B18" s="76">
        <v>1</v>
      </c>
      <c r="C18" s="76">
        <v>753</v>
      </c>
      <c r="D18" s="76">
        <v>1667287</v>
      </c>
      <c r="E18" s="78"/>
      <c r="F18" s="78"/>
      <c r="G18" s="78"/>
      <c r="H18" s="76">
        <v>1000</v>
      </c>
      <c r="I18" s="78" t="s">
        <v>227</v>
      </c>
    </row>
    <row r="19" spans="2:10" x14ac:dyDescent="0.3">
      <c r="B19" s="76">
        <v>2</v>
      </c>
      <c r="C19" s="76">
        <v>620</v>
      </c>
      <c r="D19" s="76">
        <v>1670694</v>
      </c>
      <c r="E19" s="78"/>
      <c r="F19" s="78"/>
      <c r="G19" s="84" t="s">
        <v>47</v>
      </c>
      <c r="H19" s="177"/>
      <c r="I19" s="78" t="s">
        <v>226</v>
      </c>
    </row>
    <row r="20" spans="2:10" x14ac:dyDescent="0.3">
      <c r="B20" s="76">
        <v>3</v>
      </c>
      <c r="C20" s="76">
        <v>703</v>
      </c>
      <c r="D20" s="76">
        <v>1670408</v>
      </c>
      <c r="E20" s="78"/>
      <c r="F20" s="78"/>
      <c r="G20" s="77" t="s">
        <v>46</v>
      </c>
      <c r="H20" s="177"/>
      <c r="I20" s="78" t="s">
        <v>226</v>
      </c>
    </row>
    <row r="21" spans="2:10" x14ac:dyDescent="0.3">
      <c r="B21" s="76">
        <v>4</v>
      </c>
      <c r="C21" s="76">
        <v>620</v>
      </c>
      <c r="D21" s="76">
        <v>1668215</v>
      </c>
      <c r="E21" s="78"/>
      <c r="F21" s="78"/>
      <c r="G21" s="77" t="s">
        <v>223</v>
      </c>
      <c r="H21" s="177"/>
      <c r="I21" s="88" t="s">
        <v>222</v>
      </c>
    </row>
    <row r="22" spans="2:10" x14ac:dyDescent="0.3">
      <c r="B22" s="89">
        <v>5</v>
      </c>
      <c r="C22" s="89">
        <v>576</v>
      </c>
      <c r="D22" s="89">
        <v>1927720</v>
      </c>
      <c r="E22" s="78"/>
      <c r="F22" s="78"/>
      <c r="G22" s="78"/>
    </row>
    <row r="23" spans="2:10" x14ac:dyDescent="0.3">
      <c r="B23" s="77" t="s">
        <v>43</v>
      </c>
      <c r="C23" s="90"/>
      <c r="D23" s="90"/>
      <c r="E23" s="78"/>
      <c r="F23" s="78"/>
      <c r="G23" s="266" t="s">
        <v>48</v>
      </c>
      <c r="H23" s="274"/>
      <c r="I23" s="158" t="s">
        <v>50</v>
      </c>
    </row>
    <row r="24" spans="2:10" x14ac:dyDescent="0.3">
      <c r="B24" s="77" t="s">
        <v>44</v>
      </c>
      <c r="C24" s="90"/>
      <c r="D24" s="90"/>
      <c r="E24" s="78"/>
      <c r="F24" s="78"/>
      <c r="G24" s="267" t="s">
        <v>49</v>
      </c>
      <c r="H24" s="69"/>
      <c r="I24" s="268" t="s">
        <v>50</v>
      </c>
    </row>
    <row r="25" spans="2:10" x14ac:dyDescent="0.3">
      <c r="C25" s="78"/>
      <c r="D25" s="78"/>
      <c r="E25" s="78"/>
      <c r="F25" s="78"/>
      <c r="G25" s="78"/>
    </row>
    <row r="26" spans="2:10" x14ac:dyDescent="0.3">
      <c r="B26" s="86"/>
      <c r="C26" s="78"/>
      <c r="D26" s="78"/>
      <c r="E26" s="78"/>
      <c r="F26" s="78"/>
      <c r="G26" s="78"/>
    </row>
    <row r="27" spans="2:10" x14ac:dyDescent="0.3">
      <c r="B27" s="270" t="s">
        <v>236</v>
      </c>
      <c r="C27" s="272"/>
      <c r="D27" s="264"/>
      <c r="E27" s="264"/>
      <c r="F27" s="78"/>
    </row>
    <row r="28" spans="2:10" x14ac:dyDescent="0.3">
      <c r="B28" s="269" t="s">
        <v>41</v>
      </c>
      <c r="C28" s="269" t="s">
        <v>40</v>
      </c>
      <c r="D28" s="269" t="s">
        <v>39</v>
      </c>
      <c r="E28" s="269" t="s">
        <v>42</v>
      </c>
      <c r="F28" s="269"/>
      <c r="I28" s="86"/>
    </row>
    <row r="29" spans="2:10" x14ac:dyDescent="0.3">
      <c r="B29" s="94" t="s">
        <v>71</v>
      </c>
      <c r="C29" s="94" t="s">
        <v>72</v>
      </c>
      <c r="D29" s="94" t="s">
        <v>72</v>
      </c>
      <c r="E29" s="94" t="s">
        <v>72</v>
      </c>
      <c r="F29" s="269"/>
    </row>
    <row r="30" spans="2:10" x14ac:dyDescent="0.3">
      <c r="B30" s="96">
        <v>0.3</v>
      </c>
      <c r="C30" s="96">
        <f t="shared" ref="C30:C35" si="0">D30-$E$36</f>
        <v>0.58099999999999996</v>
      </c>
      <c r="D30" s="96">
        <v>0.58099999999999996</v>
      </c>
      <c r="E30" s="96">
        <v>6.0000000000000001E-3</v>
      </c>
      <c r="F30" s="96"/>
    </row>
    <row r="31" spans="2:10" x14ac:dyDescent="0.3">
      <c r="B31" s="96">
        <v>9.4868329805051291E-2</v>
      </c>
      <c r="C31" s="96">
        <f t="shared" si="0"/>
        <v>0.17299999999999999</v>
      </c>
      <c r="D31" s="96">
        <v>0.17299999999999999</v>
      </c>
      <c r="E31" s="96">
        <v>3.0000000000000001E-3</v>
      </c>
      <c r="F31" s="96"/>
      <c r="J31" s="7"/>
    </row>
    <row r="32" spans="2:10" x14ac:dyDescent="0.3">
      <c r="B32" s="96">
        <v>0.03</v>
      </c>
      <c r="C32" s="96">
        <f t="shared" si="0"/>
        <v>5.8999999999999997E-2</v>
      </c>
      <c r="D32" s="96">
        <v>5.8999999999999997E-2</v>
      </c>
      <c r="E32" s="96">
        <v>6.0000000000000001E-3</v>
      </c>
      <c r="F32" s="96"/>
      <c r="G32" s="84" t="s">
        <v>47</v>
      </c>
      <c r="H32" s="66"/>
      <c r="J32" s="7"/>
    </row>
    <row r="33" spans="2:10" x14ac:dyDescent="0.3">
      <c r="B33" s="96">
        <v>9.4868329805051343E-3</v>
      </c>
      <c r="C33" s="96">
        <f t="shared" si="0"/>
        <v>2.9000000000000001E-2</v>
      </c>
      <c r="D33" s="96">
        <v>2.9000000000000001E-2</v>
      </c>
      <c r="E33" s="96">
        <v>5.0000000000000001E-3</v>
      </c>
      <c r="F33" s="96"/>
      <c r="G33" s="77" t="s">
        <v>46</v>
      </c>
      <c r="H33" s="66"/>
      <c r="I33" s="7"/>
      <c r="J33" s="7"/>
    </row>
    <row r="34" spans="2:10" x14ac:dyDescent="0.3">
      <c r="B34" s="96">
        <v>3.0000000000000001E-3</v>
      </c>
      <c r="C34" s="96">
        <f t="shared" si="0"/>
        <v>0.01</v>
      </c>
      <c r="D34" s="96">
        <v>0.01</v>
      </c>
      <c r="E34" s="96">
        <v>6.0000000000000001E-3</v>
      </c>
      <c r="F34" s="96"/>
      <c r="G34" s="77" t="s">
        <v>74</v>
      </c>
      <c r="H34" s="96"/>
      <c r="I34" s="7"/>
      <c r="J34" s="7"/>
    </row>
    <row r="35" spans="2:10" x14ac:dyDescent="0.3">
      <c r="B35" s="32">
        <v>0</v>
      </c>
      <c r="C35" s="32">
        <f t="shared" si="0"/>
        <v>7.0000000000000001E-3</v>
      </c>
      <c r="D35" s="32">
        <v>7.0000000000000001E-3</v>
      </c>
      <c r="E35" s="32">
        <v>4.0000000000000001E-3</v>
      </c>
      <c r="F35" s="96"/>
      <c r="H35" s="7"/>
      <c r="I35" s="7"/>
      <c r="J35" s="7"/>
    </row>
    <row r="36" spans="2:10" x14ac:dyDescent="0.3">
      <c r="B36" s="44"/>
      <c r="D36" s="43" t="s">
        <v>43</v>
      </c>
      <c r="E36" s="44"/>
      <c r="F36" s="44"/>
      <c r="G36" s="266" t="s">
        <v>48</v>
      </c>
      <c r="H36" s="273"/>
      <c r="I36" s="158" t="s">
        <v>75</v>
      </c>
      <c r="J36" s="7"/>
    </row>
    <row r="37" spans="2:10" x14ac:dyDescent="0.3">
      <c r="B37" s="44"/>
      <c r="D37" s="43" t="s">
        <v>44</v>
      </c>
      <c r="E37" s="44"/>
      <c r="F37" s="44"/>
      <c r="G37" s="267" t="s">
        <v>49</v>
      </c>
      <c r="H37" s="74"/>
      <c r="I37" s="268" t="s">
        <v>75</v>
      </c>
      <c r="J37" s="7"/>
    </row>
    <row r="38" spans="2:10" x14ac:dyDescent="0.3">
      <c r="B38" s="7"/>
      <c r="J38" s="7"/>
    </row>
    <row r="39" spans="2:10" x14ac:dyDescent="0.3">
      <c r="J39" s="7"/>
    </row>
    <row r="40" spans="2:10" x14ac:dyDescent="0.3">
      <c r="G40" s="76"/>
      <c r="H40" s="7"/>
      <c r="I40" s="7"/>
      <c r="J40" s="7"/>
    </row>
    <row r="41" spans="2:10" x14ac:dyDescent="0.3">
      <c r="G41" s="76"/>
      <c r="H41" s="7"/>
      <c r="I41" s="7"/>
      <c r="J41" s="7"/>
    </row>
    <row r="42" spans="2:10" x14ac:dyDescent="0.3">
      <c r="C42" s="78"/>
      <c r="D42" s="78"/>
      <c r="H42" s="7"/>
      <c r="I42" s="7"/>
      <c r="J42" s="7"/>
    </row>
    <row r="43" spans="2:10" x14ac:dyDescent="0.3">
      <c r="G43" s="83"/>
      <c r="H43" s="7"/>
      <c r="I43" s="7"/>
      <c r="J43" s="7"/>
    </row>
    <row r="44" spans="2:10" x14ac:dyDescent="0.3">
      <c r="G44" s="83"/>
      <c r="H44" s="7"/>
      <c r="I44" s="7"/>
      <c r="J44" s="7"/>
    </row>
    <row r="45" spans="2:10" x14ac:dyDescent="0.3">
      <c r="C45" s="78"/>
      <c r="D45" s="78"/>
      <c r="E45" s="78"/>
      <c r="F45" s="78"/>
      <c r="G45" s="78"/>
      <c r="H45" s="7"/>
      <c r="I45" s="7"/>
      <c r="J45" s="7"/>
    </row>
    <row r="46" spans="2:10" x14ac:dyDescent="0.3">
      <c r="C46" s="78"/>
      <c r="D46" s="78"/>
      <c r="E46" s="78"/>
      <c r="F46" s="78"/>
      <c r="G46" s="78"/>
      <c r="H46" s="7"/>
      <c r="I46" s="7"/>
      <c r="J46" s="7"/>
    </row>
    <row r="47" spans="2:10" x14ac:dyDescent="0.3">
      <c r="C47" s="78"/>
      <c r="D47" s="78"/>
      <c r="E47" s="78"/>
      <c r="F47" s="78"/>
      <c r="G47" s="78"/>
    </row>
    <row r="48" spans="2:10" x14ac:dyDescent="0.3">
      <c r="C48" s="78"/>
      <c r="D48" s="78"/>
      <c r="E48" s="78"/>
      <c r="F48" s="78"/>
      <c r="G48" s="83"/>
      <c r="H48" s="7"/>
      <c r="I48" s="7"/>
      <c r="J48" s="7"/>
    </row>
    <row r="49" spans="2:10" x14ac:dyDescent="0.3">
      <c r="C49" s="7"/>
      <c r="D49" s="7"/>
      <c r="E49" s="7"/>
      <c r="F49" s="7"/>
      <c r="G49" s="83"/>
      <c r="H49" s="7"/>
      <c r="I49" s="7"/>
      <c r="J49" s="7"/>
    </row>
    <row r="50" spans="2:10" x14ac:dyDescent="0.3">
      <c r="C50" s="7"/>
      <c r="D50" s="7"/>
      <c r="E50" s="7"/>
      <c r="F50" s="7"/>
      <c r="G50" s="83"/>
      <c r="H50" s="7"/>
      <c r="I50" s="7"/>
      <c r="J50" s="7"/>
    </row>
    <row r="51" spans="2:10" x14ac:dyDescent="0.3">
      <c r="C51" s="7"/>
      <c r="D51" s="7"/>
      <c r="E51" s="7"/>
      <c r="F51" s="7"/>
      <c r="G51" s="83"/>
      <c r="H51" s="7"/>
      <c r="I51" s="7"/>
      <c r="J51" s="7"/>
    </row>
    <row r="52" spans="2:10" x14ac:dyDescent="0.3">
      <c r="C52" s="7"/>
      <c r="D52" s="7"/>
      <c r="E52" s="7"/>
      <c r="F52" s="7"/>
      <c r="G52" s="83"/>
      <c r="H52" s="7"/>
      <c r="I52" s="7"/>
      <c r="J52" s="7"/>
    </row>
    <row r="53" spans="2:10" x14ac:dyDescent="0.3">
      <c r="B53" s="264"/>
      <c r="C53" s="264"/>
      <c r="D53" s="7"/>
      <c r="E53" s="7"/>
      <c r="F53" s="7"/>
      <c r="G53" s="83"/>
      <c r="H53" s="7"/>
      <c r="I53" s="7"/>
      <c r="J53" s="7"/>
    </row>
    <row r="54" spans="2:10" x14ac:dyDescent="0.3">
      <c r="B54" s="86" t="s">
        <v>224</v>
      </c>
      <c r="C54" s="7"/>
      <c r="D54" s="7"/>
      <c r="E54" s="7"/>
      <c r="F54" s="7"/>
      <c r="G54" s="83"/>
      <c r="H54" s="7"/>
      <c r="I54" s="7"/>
      <c r="J54" s="7"/>
    </row>
    <row r="55" spans="2:10" x14ac:dyDescent="0.3">
      <c r="B55" s="86" t="s">
        <v>225</v>
      </c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zoomScaleNormal="100" workbookViewId="0">
      <selection activeCell="G2" sqref="G2"/>
    </sheetView>
  </sheetViews>
  <sheetFormatPr defaultColWidth="9.08984375" defaultRowHeight="13.45" x14ac:dyDescent="0.3"/>
  <cols>
    <col min="1" max="1" width="2.6328125" style="105" customWidth="1"/>
    <col min="2" max="2" width="5.81640625" style="106" customWidth="1"/>
    <col min="3" max="4" width="11.81640625" style="105" customWidth="1"/>
    <col min="5" max="8" width="11.81640625" style="106" customWidth="1"/>
    <col min="9" max="9" width="11.81640625" style="105" customWidth="1"/>
    <col min="10" max="10" width="5.81640625" style="105" customWidth="1"/>
    <col min="11" max="11" width="2.81640625" style="105" customWidth="1"/>
    <col min="12" max="12" width="72.81640625" style="105" customWidth="1"/>
    <col min="13" max="16384" width="9.08984375" style="105"/>
  </cols>
  <sheetData>
    <row r="2" spans="2:13" x14ac:dyDescent="0.3">
      <c r="B2" s="139" t="s">
        <v>89</v>
      </c>
      <c r="C2" s="107"/>
      <c r="D2" s="140" t="s">
        <v>19</v>
      </c>
      <c r="E2" s="107"/>
      <c r="F2" s="107"/>
      <c r="G2" s="107"/>
      <c r="H2" s="107"/>
      <c r="I2" s="107"/>
      <c r="L2" s="108" t="s">
        <v>55</v>
      </c>
      <c r="M2" s="106"/>
    </row>
    <row r="3" spans="2:13" x14ac:dyDescent="0.3">
      <c r="B3" s="107"/>
      <c r="C3" s="107"/>
      <c r="D3" s="107"/>
      <c r="E3" s="107"/>
      <c r="F3" s="107"/>
      <c r="G3" s="107"/>
      <c r="H3" s="107"/>
      <c r="I3" s="107"/>
      <c r="L3" s="109" t="s">
        <v>198</v>
      </c>
      <c r="M3" s="106"/>
    </row>
    <row r="4" spans="2:13" x14ac:dyDescent="0.3">
      <c r="B4" s="107" t="s">
        <v>196</v>
      </c>
      <c r="C4" s="107"/>
      <c r="D4" s="107"/>
      <c r="E4" s="107"/>
      <c r="F4" s="107"/>
      <c r="G4" s="107"/>
      <c r="H4" s="107"/>
      <c r="I4" s="107"/>
      <c r="L4" s="105" t="s">
        <v>53</v>
      </c>
      <c r="M4" s="106"/>
    </row>
    <row r="5" spans="2:13" ht="14.55" x14ac:dyDescent="0.35">
      <c r="B5" s="107" t="s">
        <v>197</v>
      </c>
      <c r="C5" s="107"/>
      <c r="D5" s="107"/>
      <c r="E5" s="107"/>
      <c r="F5" s="107"/>
      <c r="G5" s="107"/>
      <c r="H5" s="107"/>
      <c r="I5" s="107"/>
      <c r="L5" s="105" t="s">
        <v>37</v>
      </c>
      <c r="M5" s="106"/>
    </row>
    <row r="6" spans="2:13" x14ac:dyDescent="0.3">
      <c r="B6" s="107" t="s">
        <v>237</v>
      </c>
      <c r="C6" s="107"/>
      <c r="D6" s="107"/>
      <c r="E6" s="107"/>
      <c r="F6" s="107"/>
      <c r="G6" s="107"/>
      <c r="H6" s="107"/>
      <c r="I6" s="107"/>
      <c r="L6" s="105" t="s">
        <v>38</v>
      </c>
      <c r="M6" s="106"/>
    </row>
    <row r="7" spans="2:13" x14ac:dyDescent="0.3">
      <c r="B7" s="107"/>
      <c r="C7" s="107"/>
      <c r="D7" s="107"/>
      <c r="E7" s="107"/>
      <c r="F7" s="107"/>
      <c r="G7" s="107"/>
      <c r="H7" s="107"/>
      <c r="I7" s="107"/>
      <c r="L7" s="105" t="s">
        <v>54</v>
      </c>
      <c r="M7" s="106"/>
    </row>
    <row r="8" spans="2:13" x14ac:dyDescent="0.3">
      <c r="B8" s="110" t="s">
        <v>3</v>
      </c>
      <c r="C8" s="107" t="s">
        <v>194</v>
      </c>
      <c r="D8" s="107"/>
      <c r="E8" s="107"/>
      <c r="F8" s="107"/>
      <c r="G8" s="107"/>
      <c r="H8" s="107"/>
      <c r="I8" s="107"/>
      <c r="M8" s="106"/>
    </row>
    <row r="9" spans="2:13" ht="15.05" x14ac:dyDescent="0.3">
      <c r="B9" s="110"/>
      <c r="C9" s="107"/>
      <c r="D9" s="107"/>
      <c r="E9" s="107"/>
      <c r="F9" s="107"/>
      <c r="G9" s="107"/>
      <c r="H9" s="107"/>
      <c r="I9" s="107"/>
      <c r="L9" s="105" t="s">
        <v>117</v>
      </c>
      <c r="M9" s="106"/>
    </row>
    <row r="10" spans="2:13" x14ac:dyDescent="0.3">
      <c r="B10" s="110" t="s">
        <v>4</v>
      </c>
      <c r="C10" s="107" t="s">
        <v>193</v>
      </c>
      <c r="D10" s="107"/>
      <c r="E10" s="107"/>
      <c r="F10" s="107"/>
      <c r="G10" s="107"/>
      <c r="H10" s="107"/>
      <c r="I10" s="107"/>
      <c r="M10" s="106"/>
    </row>
    <row r="11" spans="2:13" x14ac:dyDescent="0.3">
      <c r="B11" s="110"/>
      <c r="C11" s="107" t="s">
        <v>195</v>
      </c>
      <c r="D11" s="107"/>
      <c r="E11" s="107"/>
      <c r="F11" s="107"/>
      <c r="G11" s="107"/>
      <c r="H11" s="107"/>
      <c r="I11" s="107"/>
      <c r="L11" s="113" t="s">
        <v>199</v>
      </c>
      <c r="M11" s="106"/>
    </row>
    <row r="12" spans="2:13" x14ac:dyDescent="0.3">
      <c r="B12" s="111"/>
      <c r="C12" s="107"/>
      <c r="D12" s="107"/>
      <c r="E12" s="111"/>
      <c r="F12" s="111"/>
      <c r="G12" s="111"/>
      <c r="H12" s="111"/>
      <c r="I12" s="107"/>
      <c r="L12" s="113" t="s">
        <v>200</v>
      </c>
    </row>
    <row r="13" spans="2:13" x14ac:dyDescent="0.3">
      <c r="B13" s="107"/>
      <c r="C13" s="111"/>
      <c r="D13" s="107"/>
      <c r="E13" s="107"/>
      <c r="F13" s="107"/>
      <c r="G13" s="107"/>
      <c r="H13" s="107"/>
      <c r="I13" s="107"/>
      <c r="L13" s="113" t="s">
        <v>56</v>
      </c>
    </row>
    <row r="14" spans="2:13" x14ac:dyDescent="0.3">
      <c r="B14" s="105"/>
      <c r="E14" s="105"/>
      <c r="F14" s="105"/>
      <c r="G14" s="105"/>
      <c r="H14" s="105"/>
    </row>
    <row r="15" spans="2:13" x14ac:dyDescent="0.3">
      <c r="B15" s="105"/>
      <c r="E15" s="105"/>
      <c r="F15" s="105"/>
    </row>
    <row r="16" spans="2:13" x14ac:dyDescent="0.3">
      <c r="C16" s="254" t="s">
        <v>238</v>
      </c>
    </row>
    <row r="17" spans="2:8" x14ac:dyDescent="0.3">
      <c r="B17" s="105"/>
      <c r="C17" s="252"/>
      <c r="D17" s="253" t="s">
        <v>51</v>
      </c>
      <c r="E17" s="253" t="s">
        <v>42</v>
      </c>
      <c r="F17" s="253" t="s">
        <v>57</v>
      </c>
    </row>
    <row r="18" spans="2:8" x14ac:dyDescent="0.3">
      <c r="B18" s="105"/>
      <c r="C18" s="250" t="s">
        <v>69</v>
      </c>
      <c r="D18" s="106">
        <v>0.36299999999999999</v>
      </c>
      <c r="E18" s="96">
        <v>0</v>
      </c>
      <c r="F18" s="251">
        <v>5.0000000000000002E-5</v>
      </c>
    </row>
    <row r="19" spans="2:8" x14ac:dyDescent="0.3">
      <c r="B19" s="105"/>
      <c r="C19" s="250" t="s">
        <v>36</v>
      </c>
      <c r="D19" s="96">
        <v>0.222</v>
      </c>
      <c r="E19" s="96">
        <v>0</v>
      </c>
      <c r="F19" s="275"/>
    </row>
    <row r="20" spans="2:8" x14ac:dyDescent="0.3">
      <c r="B20" s="105"/>
      <c r="C20" s="250" t="s">
        <v>52</v>
      </c>
      <c r="D20" s="96">
        <v>0.311</v>
      </c>
      <c r="E20" s="96">
        <v>4.2999999999999997E-2</v>
      </c>
      <c r="F20" s="275"/>
      <c r="G20" s="109"/>
      <c r="H20" s="112"/>
    </row>
    <row r="21" spans="2:8" x14ac:dyDescent="0.3">
      <c r="B21" s="105"/>
      <c r="E21" s="105"/>
      <c r="F21" s="105"/>
      <c r="G21" s="109"/>
    </row>
    <row r="22" spans="2:8" x14ac:dyDescent="0.3">
      <c r="B22" s="105"/>
      <c r="E22" s="105"/>
      <c r="F22" s="105"/>
      <c r="H22" s="105"/>
    </row>
    <row r="23" spans="2:8" x14ac:dyDescent="0.3">
      <c r="B23" s="248"/>
      <c r="C23" s="252"/>
      <c r="D23" s="253" t="s">
        <v>57</v>
      </c>
      <c r="E23" s="253" t="s">
        <v>51</v>
      </c>
      <c r="F23" s="105"/>
    </row>
    <row r="24" spans="2:8" x14ac:dyDescent="0.3">
      <c r="B24" s="248"/>
      <c r="C24" s="250" t="s">
        <v>42</v>
      </c>
      <c r="D24" s="251">
        <v>0</v>
      </c>
      <c r="E24" s="96">
        <v>0</v>
      </c>
      <c r="F24" s="105"/>
      <c r="H24" s="249"/>
    </row>
    <row r="25" spans="2:8" x14ac:dyDescent="0.3">
      <c r="B25" s="248"/>
      <c r="C25" s="250" t="s">
        <v>70</v>
      </c>
      <c r="D25" s="251">
        <v>5.0000000000000002E-5</v>
      </c>
      <c r="E25" s="106">
        <v>0.36299999999999999</v>
      </c>
      <c r="F25" s="96"/>
      <c r="H25" s="251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zoomScaleNormal="100" workbookViewId="0">
      <selection activeCell="H2" sqref="H2"/>
    </sheetView>
  </sheetViews>
  <sheetFormatPr defaultColWidth="9.08984375" defaultRowHeight="13.45" x14ac:dyDescent="0.3"/>
  <cols>
    <col min="1" max="1" width="2.6328125" style="5" customWidth="1"/>
    <col min="2" max="2" width="5.81640625" style="5" customWidth="1"/>
    <col min="3" max="9" width="11.81640625" style="5" customWidth="1"/>
    <col min="10" max="10" width="5.81640625" style="5" customWidth="1"/>
    <col min="11" max="16384" width="9.08984375" style="5"/>
  </cols>
  <sheetData>
    <row r="2" spans="2:9" x14ac:dyDescent="0.3">
      <c r="B2" s="46" t="s">
        <v>90</v>
      </c>
      <c r="C2" s="46"/>
      <c r="D2" s="131" t="s">
        <v>21</v>
      </c>
      <c r="E2" s="46"/>
      <c r="F2" s="46"/>
      <c r="G2" s="46"/>
      <c r="H2" s="46"/>
      <c r="I2" s="98"/>
    </row>
    <row r="3" spans="2:9" x14ac:dyDescent="0.3">
      <c r="B3" s="46"/>
      <c r="C3" s="46"/>
      <c r="D3" s="46"/>
      <c r="E3" s="46"/>
      <c r="F3" s="46"/>
      <c r="G3" s="46"/>
      <c r="H3" s="46"/>
      <c r="I3" s="98"/>
    </row>
    <row r="4" spans="2:9" x14ac:dyDescent="0.3">
      <c r="B4" s="46" t="s">
        <v>229</v>
      </c>
      <c r="C4" s="46"/>
      <c r="D4" s="46"/>
      <c r="E4" s="46"/>
      <c r="F4" s="46"/>
      <c r="G4" s="46"/>
      <c r="H4" s="46"/>
      <c r="I4" s="98"/>
    </row>
    <row r="5" spans="2:9" x14ac:dyDescent="0.3">
      <c r="B5" s="46" t="s">
        <v>81</v>
      </c>
      <c r="C5" s="46"/>
      <c r="D5" s="46"/>
      <c r="E5" s="46"/>
      <c r="F5" s="46"/>
      <c r="G5" s="46"/>
      <c r="H5" s="46"/>
      <c r="I5" s="98"/>
    </row>
    <row r="6" spans="2:9" x14ac:dyDescent="0.3">
      <c r="B6" s="46"/>
      <c r="C6" s="98"/>
      <c r="D6" s="98"/>
      <c r="E6" s="98"/>
      <c r="F6" s="98"/>
      <c r="G6" s="98"/>
      <c r="H6" s="98"/>
      <c r="I6" s="98"/>
    </row>
    <row r="7" spans="2:9" x14ac:dyDescent="0.3">
      <c r="B7" s="42" t="s">
        <v>3</v>
      </c>
      <c r="C7" s="98" t="s">
        <v>205</v>
      </c>
      <c r="D7" s="98"/>
      <c r="E7" s="98"/>
      <c r="F7" s="98"/>
      <c r="G7" s="98"/>
      <c r="H7" s="98"/>
      <c r="I7" s="98"/>
    </row>
    <row r="8" spans="2:9" x14ac:dyDescent="0.3">
      <c r="B8" s="42"/>
      <c r="C8" s="98"/>
      <c r="D8" s="98"/>
      <c r="E8" s="98"/>
      <c r="F8" s="98"/>
      <c r="G8" s="98"/>
      <c r="H8" s="98"/>
      <c r="I8" s="98"/>
    </row>
    <row r="9" spans="2:9" x14ac:dyDescent="0.3">
      <c r="B9" s="42" t="s">
        <v>4</v>
      </c>
      <c r="C9" s="98" t="s">
        <v>206</v>
      </c>
      <c r="D9" s="98"/>
      <c r="E9" s="98"/>
      <c r="F9" s="98"/>
      <c r="G9" s="98"/>
      <c r="H9" s="98"/>
      <c r="I9" s="98"/>
    </row>
    <row r="10" spans="2:9" x14ac:dyDescent="0.3">
      <c r="B10" s="98"/>
      <c r="C10" s="98"/>
      <c r="D10" s="98"/>
      <c r="E10" s="98"/>
      <c r="F10" s="98"/>
      <c r="G10" s="98"/>
      <c r="H10" s="98"/>
      <c r="I10" s="98"/>
    </row>
    <row r="11" spans="2:9" x14ac:dyDescent="0.3">
      <c r="B11" s="98"/>
      <c r="C11" s="98"/>
      <c r="D11" s="98"/>
      <c r="E11" s="103"/>
      <c r="F11" s="98"/>
      <c r="G11" s="98"/>
      <c r="H11" s="98"/>
      <c r="I11" s="98"/>
    </row>
    <row r="13" spans="2:9" s="8" customFormat="1" x14ac:dyDescent="0.3"/>
    <row r="14" spans="2:9" s="8" customFormat="1" x14ac:dyDescent="0.3">
      <c r="C14" s="255" t="s">
        <v>230</v>
      </c>
    </row>
    <row r="15" spans="2:9" s="8" customFormat="1" ht="14.55" x14ac:dyDescent="0.35">
      <c r="C15" s="97" t="s">
        <v>208</v>
      </c>
      <c r="D15" s="97" t="s">
        <v>207</v>
      </c>
      <c r="E15" s="97" t="s">
        <v>201</v>
      </c>
      <c r="F15" s="99"/>
    </row>
    <row r="16" spans="2:9" s="8" customFormat="1" x14ac:dyDescent="0.3">
      <c r="C16" s="101" t="s">
        <v>209</v>
      </c>
      <c r="D16" s="257" t="s">
        <v>210</v>
      </c>
      <c r="E16" s="101" t="s">
        <v>209</v>
      </c>
      <c r="G16" s="99"/>
      <c r="H16" s="100"/>
    </row>
    <row r="17" spans="3:8" s="8" customFormat="1" x14ac:dyDescent="0.3">
      <c r="C17" s="52">
        <v>0</v>
      </c>
      <c r="D17" s="256">
        <v>2.4</v>
      </c>
    </row>
    <row r="18" spans="3:8" x14ac:dyDescent="0.3">
      <c r="C18" s="52">
        <v>2.5</v>
      </c>
      <c r="D18" s="256">
        <v>5.2</v>
      </c>
      <c r="E18" s="102"/>
      <c r="F18" s="102"/>
    </row>
    <row r="19" spans="3:8" x14ac:dyDescent="0.3">
      <c r="C19" s="52">
        <v>5</v>
      </c>
      <c r="D19" s="256">
        <v>8.1999999999999993</v>
      </c>
      <c r="E19" s="102"/>
      <c r="F19" s="102"/>
    </row>
    <row r="20" spans="3:8" x14ac:dyDescent="0.3">
      <c r="C20" s="52">
        <v>7.5</v>
      </c>
      <c r="D20" s="256">
        <v>11</v>
      </c>
      <c r="E20" s="102"/>
      <c r="F20" s="102"/>
      <c r="H20" s="51"/>
    </row>
    <row r="21" spans="3:8" x14ac:dyDescent="0.3">
      <c r="C21" s="52"/>
      <c r="D21" s="259" t="s">
        <v>204</v>
      </c>
      <c r="E21" s="260"/>
      <c r="F21" s="261" t="s">
        <v>202</v>
      </c>
      <c r="H21" s="51"/>
    </row>
    <row r="22" spans="3:8" x14ac:dyDescent="0.3">
      <c r="D22" s="83" t="s">
        <v>203</v>
      </c>
      <c r="E22" s="258"/>
      <c r="F22" s="51"/>
      <c r="H22" s="51"/>
    </row>
    <row r="23" spans="3:8" x14ac:dyDescent="0.3">
      <c r="H23" s="51"/>
    </row>
    <row r="24" spans="3:8" s="144" customFormat="1" x14ac:dyDescent="0.3">
      <c r="E24" s="84"/>
      <c r="F24" s="262"/>
      <c r="G24" s="263"/>
      <c r="H24" s="263"/>
    </row>
    <row r="25" spans="3:8" s="144" customFormat="1" x14ac:dyDescent="0.3">
      <c r="C25" s="84"/>
      <c r="D25" s="178"/>
      <c r="E25" s="130"/>
      <c r="F25" s="85"/>
      <c r="G25" s="85"/>
    </row>
    <row r="26" spans="3:8" s="144" customFormat="1" x14ac:dyDescent="0.3">
      <c r="C26" s="84"/>
      <c r="D26" s="178"/>
      <c r="E26" s="130"/>
      <c r="F26" s="85"/>
      <c r="G26" s="85"/>
      <c r="H26" s="130"/>
    </row>
    <row r="27" spans="3:8" s="144" customFormat="1" x14ac:dyDescent="0.3">
      <c r="C27" s="84"/>
      <c r="D27" s="178"/>
    </row>
    <row r="28" spans="3:8" s="144" customFormat="1" x14ac:dyDescent="0.3"/>
    <row r="29" spans="3:8" s="144" customFormat="1" x14ac:dyDescent="0.3"/>
    <row r="30" spans="3:8" s="144" customFormat="1" x14ac:dyDescent="0.3">
      <c r="C30" s="84"/>
      <c r="D30" s="178"/>
    </row>
    <row r="31" spans="3:8" s="144" customFormat="1" x14ac:dyDescent="0.3"/>
    <row r="32" spans="3:8" s="144" customFormat="1" x14ac:dyDescent="0.3"/>
    <row r="33" spans="2:2" s="144" customFormat="1" x14ac:dyDescent="0.3"/>
    <row r="34" spans="2:2" s="144" customFormat="1" x14ac:dyDescent="0.3"/>
    <row r="35" spans="2:2" s="144" customFormat="1" x14ac:dyDescent="0.3"/>
    <row r="36" spans="2:2" s="144" customFormat="1" x14ac:dyDescent="0.3"/>
    <row r="37" spans="2:2" s="144" customFormat="1" x14ac:dyDescent="0.3"/>
    <row r="38" spans="2:2" s="144" customFormat="1" x14ac:dyDescent="0.3"/>
    <row r="39" spans="2:2" s="144" customFormat="1" x14ac:dyDescent="0.3"/>
    <row r="40" spans="2:2" s="144" customFormat="1" x14ac:dyDescent="0.3"/>
    <row r="41" spans="2:2" s="144" customFormat="1" x14ac:dyDescent="0.3"/>
    <row r="47" spans="2:2" x14ac:dyDescent="0.3">
      <c r="B47" s="5" t="s">
        <v>78</v>
      </c>
    </row>
    <row r="48" spans="2:2" x14ac:dyDescent="0.3">
      <c r="B48" s="5" t="s">
        <v>77</v>
      </c>
    </row>
    <row r="49" spans="2:2" x14ac:dyDescent="0.3">
      <c r="B49" s="5" t="s">
        <v>80</v>
      </c>
    </row>
    <row r="50" spans="2:2" x14ac:dyDescent="0.3">
      <c r="B50" s="5" t="s">
        <v>79</v>
      </c>
    </row>
    <row r="51" spans="2:2" x14ac:dyDescent="0.3">
      <c r="B51" s="5" t="s">
        <v>76</v>
      </c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1.A conversions</vt:lpstr>
      <vt:lpstr>1.B precision</vt:lpstr>
      <vt:lpstr>1.C outlier</vt:lpstr>
      <vt:lpstr>1.D LOD-LOQ</vt:lpstr>
      <vt:lpstr>1.E calibration</vt:lpstr>
      <vt:lpstr>1.F standard-addition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2015-06-25T19:25:28Z</cp:lastPrinted>
  <dcterms:created xsi:type="dcterms:W3CDTF">1997-09-17T15:09:25Z</dcterms:created>
  <dcterms:modified xsi:type="dcterms:W3CDTF">2016-07-26T13:49:44Z</dcterms:modified>
</cp:coreProperties>
</file>